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370" windowHeight="13680" activeTab="0"/>
  </bookViews>
  <sheets>
    <sheet name="rozpočet města" sheetId="1" r:id="rId1"/>
    <sheet name="financování" sheetId="2" r:id="rId2"/>
  </sheets>
  <definedNames/>
  <calcPr fullCalcOnLoad="1"/>
</workbook>
</file>

<file path=xl/sharedStrings.xml><?xml version="1.0" encoding="utf-8"?>
<sst xmlns="http://schemas.openxmlformats.org/spreadsheetml/2006/main" count="74" uniqueCount="68">
  <si>
    <t>Rekapitulace financování</t>
  </si>
  <si>
    <t>smlouva</t>
  </si>
  <si>
    <t>PS 196/2017</t>
  </si>
  <si>
    <t>poznámka</t>
  </si>
  <si>
    <t>ke dni:</t>
  </si>
  <si>
    <t>Dotace</t>
  </si>
  <si>
    <t>Rozpočet města Příbora</t>
  </si>
  <si>
    <t>Výdaje 2019</t>
  </si>
  <si>
    <t>NOSTA - realizace díla</t>
  </si>
  <si>
    <t>398/2018/SD</t>
  </si>
  <si>
    <t>cena
bez DPH</t>
  </si>
  <si>
    <t>cena
vč. DPH</t>
  </si>
  <si>
    <t>omítky (odhad)</t>
  </si>
  <si>
    <t>PS 572/2018/OST</t>
  </si>
  <si>
    <t>PS 399/2018/OST</t>
  </si>
  <si>
    <t>Rekonstrukce domu č.p. 245 a 247 na ulici Jičínské v Příboře II</t>
  </si>
  <si>
    <t>fakturováno
v roce 2019
vč. DPH</t>
  </si>
  <si>
    <t>zbývá
fakturovat
vč. DPH</t>
  </si>
  <si>
    <t>fakturováno
v roce 2018
vč. DPH</t>
  </si>
  <si>
    <t>přenesená 15% daňová povinnost</t>
  </si>
  <si>
    <t>předpokládané další vícepráce:</t>
  </si>
  <si>
    <t>Součty</t>
  </si>
  <si>
    <t>Výdaje 2019 celkem</t>
  </si>
  <si>
    <t>Rozdíl</t>
  </si>
  <si>
    <t>Rozpočet akce na rok 2019 po rozpočtovém opatření č. 1</t>
  </si>
  <si>
    <t>Výdaje 2019 celkem (provedené a budoucí)</t>
  </si>
  <si>
    <t>vč. dodatků č. 1 a 2</t>
  </si>
  <si>
    <t>smlouva na 13 měsíců</t>
  </si>
  <si>
    <t>odhad (hodinová sazba)</t>
  </si>
  <si>
    <t>další náklady (CORSAT)</t>
  </si>
  <si>
    <t>schválené ZL 5, 7, 9, 11, 13</t>
  </si>
  <si>
    <t>nově předložené ZL 14, 17, 18, 19, 20</t>
  </si>
  <si>
    <t>Rekapitulace akce ve vztahu k rozpočtu města 2018 a 2019</t>
  </si>
  <si>
    <t>ZM 30/07/04/1 Souhlasilo s dofinancováním stavební akce „Rekonstrukce domu č. p. 245 a 247 na ulici Jičínské v Příboře“, na kterou je v roce 2018 rozpočtována částka 30 788,00 tis. Kč s použitím úvěru v roce 2019 v částce 5 000,00 tis. Kč od České spořitelny, a.s. do částky 50 000,00 tis. Kč.</t>
  </si>
  <si>
    <t>Kč</t>
  </si>
  <si>
    <t>RO č. 5</t>
  </si>
  <si>
    <t>4 mil. sníženo o plánovanou dotaci a 2,312 mil. Převedeno na akci Odborné učebny ZŠ Npor. Loma</t>
  </si>
  <si>
    <t>30/07/04/1 - závazek dofinancování stavby do 50 mil. Kč</t>
  </si>
  <si>
    <t>RO č. 3</t>
  </si>
  <si>
    <r>
      <t xml:space="preserve">Na základě nového výběrového řízení budou stavební práce zahájeny v září 2018 a není tudíž reálné schválené výdaje RO č. 3 na tuto akci ve výši 30 788,00 tis. Kč letos proinvestovat. Jedná se o snížení: 1) </t>
    </r>
    <r>
      <rPr>
        <b/>
        <sz val="10"/>
        <rFont val="Arial"/>
        <family val="2"/>
      </rPr>
      <t xml:space="preserve">- 4 000,00 tis. Kč </t>
    </r>
    <r>
      <rPr>
        <sz val="10"/>
        <rFont val="Arial"/>
        <family val="2"/>
      </rPr>
      <t xml:space="preserve">ve výši dotace, která v letošním roce nebude inkasována a o kterou bude možno požádat až v roce 2019. Stejná výše je zapracována v příjmech; 2) </t>
    </r>
    <r>
      <rPr>
        <b/>
        <sz val="10"/>
        <rFont val="Arial"/>
        <family val="2"/>
      </rPr>
      <t>- 2 312,00 tis. Kč</t>
    </r>
    <r>
      <rPr>
        <sz val="10"/>
        <rFont val="Arial"/>
        <family val="2"/>
      </rPr>
      <t xml:space="preserve"> v důsledku vzniku aktuálních potřeb pro rok 2018. Touto částkou budou kryty výdaje na akci </t>
    </r>
    <r>
      <rPr>
        <i/>
        <sz val="10"/>
        <rFont val="Arial"/>
        <family val="2"/>
      </rPr>
      <t xml:space="preserve">Odborné učebny ZŠ Npor. Loma, </t>
    </r>
    <r>
      <rPr>
        <sz val="10"/>
        <rFont val="Arial"/>
        <family val="2"/>
      </rPr>
      <t xml:space="preserve">u které vypadlo krytí výdajů příjmy z dotačního titulu - komentář také viz příjmy pol. 4116 </t>
    </r>
    <r>
      <rPr>
        <i/>
        <sz val="10"/>
        <rFont val="Arial"/>
        <family val="2"/>
      </rPr>
      <t xml:space="preserve">Dotace - Odborné učebny ZŠ Npor. Loma. </t>
    </r>
    <r>
      <rPr>
        <sz val="10"/>
        <rFont val="Arial"/>
        <family val="2"/>
      </rPr>
      <t>Celkem se jedná o snížení výdajů na tuto akci pro rok 2018 o 6 312,00 tis. Kč (4 000,00 tis. Kč + 2 312,00 tis. Kč). S touto částkou je však nutno počítat v roce 2019. Pzn. Zastupitelstvo města Příbora se na svém 30. zasedání usnesením č. 30/07/04/1 zavázalo dofinancovat tuto stavební akci do výše 50 mil. Kč. Pro rok 2019 je nutno počítat s dofinancováním této akce ve výši 25 524,00 tis. Kč (tj. 50 000,00 tis. Kč - 24 476,00 tis. Kč = 25 524,00 tis. Kč)</t>
    </r>
  </si>
  <si>
    <t>Čerpání za rok 2018</t>
  </si>
  <si>
    <t>rozpočet na r. 2019</t>
  </si>
  <si>
    <t>20.02.2019 - ZM</t>
  </si>
  <si>
    <t>13.12.2018 - ZM</t>
  </si>
  <si>
    <t>21.06.2018 - ZM</t>
  </si>
  <si>
    <t>13.09.2018 - ZM</t>
  </si>
  <si>
    <t>CELKEM na rok 2019</t>
  </si>
  <si>
    <t xml:space="preserve">RO č. 1 - převod (zaokrouhleno)    </t>
  </si>
  <si>
    <t>Technický dozor</t>
  </si>
  <si>
    <t>BOZP</t>
  </si>
  <si>
    <t>Autorský dozor</t>
  </si>
  <si>
    <t>Příjmy 2020</t>
  </si>
  <si>
    <r>
      <t xml:space="preserve">Dotace z Integrovaného regionálního operačního programu od Ministerstva pro místní rozvoj ve výši 42 % uznatelných nákladů na energetické úspory objektu, </t>
    </r>
    <r>
      <rPr>
        <b/>
        <sz val="10"/>
        <color indexed="60"/>
        <rFont val="Arial"/>
        <family val="2"/>
      </rPr>
      <t>maximálně:</t>
    </r>
  </si>
  <si>
    <t>kalkulováno z původní předpokládané hodnoty zakázky; částka bude upřesněna po dokončení a vyhodnocení zakázky poskytovatelem dotace</t>
  </si>
  <si>
    <t>2 000 000,- Kč</t>
  </si>
  <si>
    <t>ZL omítky</t>
  </si>
  <si>
    <t>1 500 000,- Kč</t>
  </si>
  <si>
    <t>400 000,- Kč</t>
  </si>
  <si>
    <t>zaokrouhleně</t>
  </si>
  <si>
    <t>Celkem :</t>
  </si>
  <si>
    <t>3 900 000,- Kč</t>
  </si>
  <si>
    <t>Nezapočtený převod z roku 2018</t>
  </si>
  <si>
    <t>Navrhované navýšení v RO č. 2 se skládá :</t>
  </si>
  <si>
    <t>(viz list č.1)</t>
  </si>
  <si>
    <r>
      <rPr>
        <sz val="10"/>
        <color indexed="36"/>
        <rFont val="Arial"/>
        <family val="2"/>
      </rPr>
      <t>v této částce jsou zahrnuty i náklady na původní veřejnou zakázku ve výši 1 938 400,88 Kč</t>
    </r>
    <r>
      <rPr>
        <sz val="10"/>
        <rFont val="Arial"/>
        <family val="2"/>
      </rPr>
      <t>. Na tuto částku se nevztahovalo usnesení 30/07/04/1, tedy závazek dofinancování do 50 mil. Kč.      Z nové akce bylo v roce 2018 profinancováno 3 775 870,63 Kč.</t>
    </r>
  </si>
  <si>
    <t>při započtení 1 938 400,88 Kč mohlo být 27 462 400,88 Kč</t>
  </si>
  <si>
    <t>při započtení 1 938 400,88 Kč mohlo být 46 224 400,88 Kč Kč</t>
  </si>
  <si>
    <t>Ostatní, rezerva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</si>
</sst>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  <numFmt numFmtId="167" formatCode="[$-405]d\.\ mmmm\ yyyy"/>
    <numFmt numFmtId="168" formatCode="#,##0.000_ ;\-#,##0.000\ 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60"/>
      <name val="Arial"/>
      <family val="2"/>
    </font>
    <font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"/>
      <family val="2"/>
    </font>
    <font>
      <b/>
      <sz val="12"/>
      <color indexed="60"/>
      <name val="Arial"/>
      <family val="2"/>
    </font>
    <font>
      <i/>
      <sz val="9"/>
      <color indexed="36"/>
      <name val="Arial"/>
      <family val="2"/>
    </font>
    <font>
      <sz val="10"/>
      <color indexed="22"/>
      <name val="Arial"/>
      <family val="2"/>
    </font>
    <font>
      <sz val="9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3499799966812134"/>
      <name val="Arial"/>
      <family val="2"/>
    </font>
    <font>
      <b/>
      <sz val="12"/>
      <color rgb="FFC00000"/>
      <name val="Arial"/>
      <family val="2"/>
    </font>
    <font>
      <i/>
      <sz val="9"/>
      <color rgb="FF7030A0"/>
      <name val="Arial"/>
      <family val="2"/>
    </font>
    <font>
      <b/>
      <sz val="12"/>
      <color rgb="FFFF0000"/>
      <name val="Arial"/>
      <family val="2"/>
    </font>
    <font>
      <sz val="10"/>
      <color theme="2" tint="-0.24997000396251678"/>
      <name val="Arial"/>
      <family val="2"/>
    </font>
    <font>
      <sz val="9"/>
      <color rgb="FF7030A0"/>
      <name val="Calibri"/>
      <family val="2"/>
    </font>
    <font>
      <sz val="10"/>
      <color rgb="FF7030A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 inden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 horizontal="left" indent="1"/>
    </xf>
    <xf numFmtId="0" fontId="52" fillId="0" borderId="0" xfId="0" applyFont="1" applyAlignment="1">
      <alignment horizontal="right"/>
    </xf>
    <xf numFmtId="166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166" fontId="6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166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3" fillId="0" borderId="0" xfId="0" applyFont="1" applyAlignment="1">
      <alignment/>
    </xf>
    <xf numFmtId="4" fontId="5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166" fontId="56" fillId="0" borderId="0" xfId="0" applyNumberFormat="1" applyFont="1" applyAlignment="1">
      <alignment/>
    </xf>
    <xf numFmtId="4" fontId="57" fillId="0" borderId="0" xfId="0" applyNumberFormat="1" applyFont="1" applyAlignment="1">
      <alignment horizontal="center"/>
    </xf>
    <xf numFmtId="0" fontId="0" fillId="35" borderId="0" xfId="0" applyFont="1" applyFill="1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 horizontal="right"/>
    </xf>
    <xf numFmtId="166" fontId="6" fillId="34" borderId="0" xfId="0" applyNumberFormat="1" applyFont="1" applyFill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166" fontId="6" fillId="36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/>
    </xf>
    <xf numFmtId="0" fontId="0" fillId="37" borderId="11" xfId="0" applyFont="1" applyFill="1" applyBorder="1" applyAlignment="1">
      <alignment horizontal="center" vertical="center" wrapText="1"/>
    </xf>
    <xf numFmtId="166" fontId="6" fillId="37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166" fontId="8" fillId="0" borderId="0" xfId="0" applyNumberFormat="1" applyFont="1" applyAlignment="1">
      <alignment/>
    </xf>
    <xf numFmtId="0" fontId="8" fillId="15" borderId="10" xfId="0" applyFont="1" applyFill="1" applyBorder="1" applyAlignment="1">
      <alignment/>
    </xf>
    <xf numFmtId="166" fontId="8" fillId="15" borderId="10" xfId="0" applyNumberFormat="1" applyFont="1" applyFill="1" applyBorder="1" applyAlignment="1">
      <alignment/>
    </xf>
    <xf numFmtId="0" fontId="8" fillId="38" borderId="0" xfId="0" applyFont="1" applyFill="1" applyAlignment="1">
      <alignment/>
    </xf>
    <xf numFmtId="166" fontId="8" fillId="38" borderId="0" xfId="0" applyNumberFormat="1" applyFont="1" applyFill="1" applyAlignment="1">
      <alignment/>
    </xf>
    <xf numFmtId="166" fontId="7" fillId="15" borderId="12" xfId="0" applyNumberFormat="1" applyFont="1" applyFill="1" applyBorder="1" applyAlignment="1">
      <alignment horizontal="center"/>
    </xf>
    <xf numFmtId="166" fontId="7" fillId="15" borderId="13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.28515625" style="0" customWidth="1"/>
    <col min="2" max="2" width="78.7109375" style="0" customWidth="1"/>
    <col min="3" max="3" width="15.140625" style="0" customWidth="1"/>
    <col min="4" max="4" width="13.421875" style="0" bestFit="1" customWidth="1"/>
  </cols>
  <sheetData>
    <row r="1" ht="5.25" customHeight="1"/>
    <row r="2" spans="2:3" ht="18">
      <c r="B2" s="1" t="s">
        <v>32</v>
      </c>
      <c r="C2" s="1"/>
    </row>
    <row r="3" ht="12.75">
      <c r="B3" t="s">
        <v>15</v>
      </c>
    </row>
    <row r="5" spans="2:3" ht="12.75">
      <c r="B5" s="30"/>
      <c r="C5" s="31" t="s">
        <v>34</v>
      </c>
    </row>
    <row r="7" spans="2:3" ht="12.75">
      <c r="B7" s="32" t="s">
        <v>44</v>
      </c>
      <c r="C7" s="26"/>
    </row>
    <row r="8" spans="2:3" ht="12.75">
      <c r="B8" s="26" t="s">
        <v>37</v>
      </c>
      <c r="C8" s="26"/>
    </row>
    <row r="9" spans="2:3" ht="51">
      <c r="B9" s="28" t="s">
        <v>33</v>
      </c>
      <c r="C9" s="23">
        <v>30788000</v>
      </c>
    </row>
    <row r="10" spans="2:3" ht="12.75">
      <c r="B10" s="24" t="s">
        <v>38</v>
      </c>
      <c r="C10" s="23"/>
    </row>
    <row r="11" spans="2:3" ht="12.75">
      <c r="B11" s="26"/>
      <c r="C11" s="23"/>
    </row>
    <row r="12" spans="2:3" ht="12.75">
      <c r="B12" s="32" t="s">
        <v>45</v>
      </c>
      <c r="C12" s="23"/>
    </row>
    <row r="13" spans="2:3" ht="12.75">
      <c r="B13" s="26" t="s">
        <v>35</v>
      </c>
      <c r="C13" s="23">
        <v>24476000</v>
      </c>
    </row>
    <row r="14" spans="2:3" ht="25.5">
      <c r="B14" s="25" t="s">
        <v>36</v>
      </c>
      <c r="C14" s="23"/>
    </row>
    <row r="15" ht="12.75">
      <c r="C15" s="23"/>
    </row>
    <row r="16" spans="2:3" ht="165.75">
      <c r="B16" s="29" t="s">
        <v>39</v>
      </c>
      <c r="C16" s="23"/>
    </row>
    <row r="17" ht="12.75">
      <c r="C17" s="23"/>
    </row>
    <row r="18" spans="2:3" ht="12.75">
      <c r="B18" s="33" t="s">
        <v>40</v>
      </c>
      <c r="C18" s="23">
        <v>5714271.51</v>
      </c>
    </row>
    <row r="19" spans="2:3" ht="38.25">
      <c r="B19" s="25" t="s">
        <v>64</v>
      </c>
      <c r="C19" s="23"/>
    </row>
    <row r="20" ht="12.75">
      <c r="C20" s="23"/>
    </row>
    <row r="21" ht="12.75">
      <c r="C21" s="23"/>
    </row>
    <row r="22" spans="2:3" ht="12.75">
      <c r="B22" s="30"/>
      <c r="C22" s="31" t="s">
        <v>34</v>
      </c>
    </row>
    <row r="23" spans="2:3" ht="12.75">
      <c r="B23" s="33" t="s">
        <v>43</v>
      </c>
      <c r="C23" s="23"/>
    </row>
    <row r="24" spans="2:5" ht="12.75">
      <c r="B24" s="12" t="s">
        <v>41</v>
      </c>
      <c r="C24" s="23">
        <v>25524000</v>
      </c>
      <c r="D24" s="35"/>
      <c r="E24" s="45"/>
    </row>
    <row r="25" spans="2:3" ht="16.5" customHeight="1">
      <c r="B25" s="45" t="s">
        <v>65</v>
      </c>
      <c r="C25" s="23"/>
    </row>
    <row r="26" spans="2:3" ht="12.75">
      <c r="B26" s="33" t="s">
        <v>42</v>
      </c>
      <c r="C26" s="23"/>
    </row>
    <row r="27" spans="2:3" ht="12.75">
      <c r="B27" s="44" t="s">
        <v>47</v>
      </c>
      <c r="C27" s="23">
        <v>18762000</v>
      </c>
    </row>
    <row r="28" spans="2:5" ht="12.75" customHeight="1">
      <c r="B28" s="12"/>
      <c r="C28" s="23"/>
      <c r="D28" s="23"/>
      <c r="E28" s="45"/>
    </row>
    <row r="29" ht="13.5" customHeight="1">
      <c r="C29" s="23"/>
    </row>
    <row r="30" ht="13.5" customHeight="1">
      <c r="C30" s="23"/>
    </row>
    <row r="31" spans="2:3" ht="12.75">
      <c r="B31" s="17" t="s">
        <v>46</v>
      </c>
      <c r="C31" s="27">
        <f>C24+C27</f>
        <v>44286000</v>
      </c>
    </row>
    <row r="32" spans="2:5" ht="12.75">
      <c r="B32" s="45" t="s">
        <v>66</v>
      </c>
      <c r="C32" s="23"/>
      <c r="D32" s="35"/>
      <c r="E32" s="45"/>
    </row>
    <row r="33" ht="12.75">
      <c r="C33" s="23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0.71875" style="0" customWidth="1"/>
    <col min="2" max="2" width="31.00390625" style="0" customWidth="1"/>
    <col min="3" max="3" width="12.8515625" style="0" customWidth="1"/>
    <col min="4" max="4" width="14.8515625" style="0" customWidth="1"/>
    <col min="5" max="5" width="19.421875" style="0" customWidth="1"/>
    <col min="6" max="8" width="14.8515625" style="0" customWidth="1"/>
    <col min="9" max="9" width="22.140625" style="0" customWidth="1"/>
  </cols>
  <sheetData>
    <row r="1" ht="5.25" customHeight="1"/>
    <row r="2" spans="2:3" ht="18">
      <c r="B2" s="1" t="s">
        <v>0</v>
      </c>
      <c r="C2" s="1"/>
    </row>
    <row r="3" spans="2:6" ht="12.75">
      <c r="B3" t="s">
        <v>15</v>
      </c>
      <c r="E3" s="9" t="s">
        <v>4</v>
      </c>
      <c r="F3" s="10">
        <v>43567</v>
      </c>
    </row>
    <row r="5" spans="2:9" ht="15.75">
      <c r="B5" s="7" t="s">
        <v>7</v>
      </c>
      <c r="C5" s="3"/>
      <c r="D5" s="9"/>
      <c r="E5" s="9"/>
      <c r="F5" s="10"/>
      <c r="G5" s="10"/>
      <c r="H5" s="10"/>
      <c r="I5" s="41"/>
    </row>
    <row r="6" spans="2:9" ht="38.25">
      <c r="B6" s="5"/>
      <c r="C6" s="5" t="s">
        <v>1</v>
      </c>
      <c r="D6" s="13" t="s">
        <v>10</v>
      </c>
      <c r="E6" s="48" t="s">
        <v>11</v>
      </c>
      <c r="F6" s="49" t="s">
        <v>18</v>
      </c>
      <c r="G6" s="51" t="s">
        <v>16</v>
      </c>
      <c r="H6" s="53" t="s">
        <v>17</v>
      </c>
      <c r="I6" s="6" t="s">
        <v>3</v>
      </c>
    </row>
    <row r="7" spans="2:9" ht="12.75">
      <c r="B7" s="12" t="s">
        <v>8</v>
      </c>
      <c r="C7" s="19" t="s">
        <v>9</v>
      </c>
      <c r="D7" s="2">
        <v>42345030.08</v>
      </c>
      <c r="E7" s="42">
        <f>D7</f>
        <v>42345030.08</v>
      </c>
      <c r="F7" s="2">
        <v>3078665.33</v>
      </c>
      <c r="G7" s="2">
        <f>1841301.41+1257241.09+2558309.93+2974738.56</f>
        <v>8631590.99</v>
      </c>
      <c r="H7" s="2">
        <f>E7-F7-G7</f>
        <v>30634773.759999998</v>
      </c>
      <c r="I7" s="14" t="s">
        <v>26</v>
      </c>
    </row>
    <row r="8" spans="2:9" ht="12.75">
      <c r="B8" s="14" t="s">
        <v>19</v>
      </c>
      <c r="C8" s="19"/>
      <c r="D8" s="2"/>
      <c r="E8" s="34">
        <f>D7*0.15</f>
        <v>6351754.511999999</v>
      </c>
      <c r="F8" s="2">
        <f>F7*0.15</f>
        <v>461799.7995</v>
      </c>
      <c r="G8" s="2">
        <f>G7*0.15</f>
        <v>1294738.6485</v>
      </c>
      <c r="H8" s="2">
        <f>H7*0.15</f>
        <v>4595216.063999999</v>
      </c>
      <c r="I8" s="14"/>
    </row>
    <row r="9" spans="2:9" ht="12.75">
      <c r="B9" s="12"/>
      <c r="C9" s="19"/>
      <c r="D9" s="2"/>
      <c r="E9" s="34"/>
      <c r="F9" s="2"/>
      <c r="G9" s="2"/>
      <c r="H9" s="2"/>
      <c r="I9" s="15"/>
    </row>
    <row r="10" spans="2:9" ht="12.75">
      <c r="B10" s="12" t="s">
        <v>20</v>
      </c>
      <c r="C10" s="19"/>
      <c r="D10" s="2"/>
      <c r="E10" s="34"/>
      <c r="F10" s="2"/>
      <c r="G10" s="2"/>
      <c r="H10" s="2"/>
      <c r="I10" s="15"/>
    </row>
    <row r="11" spans="2:9" ht="12.75">
      <c r="B11" s="14" t="s">
        <v>30</v>
      </c>
      <c r="C11" s="19"/>
      <c r="D11" s="2">
        <v>54785.44</v>
      </c>
      <c r="E11" s="42">
        <f>D11</f>
        <v>54785.44</v>
      </c>
      <c r="F11" s="2">
        <v>0</v>
      </c>
      <c r="G11" s="2">
        <v>0</v>
      </c>
      <c r="H11" s="2">
        <f>E11-F11-G11</f>
        <v>54785.44</v>
      </c>
      <c r="I11" s="15"/>
    </row>
    <row r="12" spans="2:9" ht="12.75">
      <c r="B12" s="14" t="s">
        <v>31</v>
      </c>
      <c r="C12" s="19"/>
      <c r="D12" s="2">
        <v>349922.67</v>
      </c>
      <c r="E12" s="42">
        <f>D12</f>
        <v>349922.67</v>
      </c>
      <c r="F12" s="2">
        <v>0</v>
      </c>
      <c r="G12" s="2">
        <v>0</v>
      </c>
      <c r="H12" s="2">
        <f>E12-F12-G12</f>
        <v>349922.67</v>
      </c>
      <c r="I12" s="15"/>
    </row>
    <row r="13" spans="2:9" ht="12.75">
      <c r="B13" s="14" t="s">
        <v>12</v>
      </c>
      <c r="C13" s="19"/>
      <c r="D13" s="2">
        <v>1250000</v>
      </c>
      <c r="E13" s="42">
        <v>1250000</v>
      </c>
      <c r="F13" s="2">
        <v>0</v>
      </c>
      <c r="G13" s="2">
        <v>0</v>
      </c>
      <c r="H13" s="2">
        <f>E13-F13-G13</f>
        <v>1250000</v>
      </c>
      <c r="I13" s="15"/>
    </row>
    <row r="14" spans="2:9" ht="12.75">
      <c r="B14" s="14" t="s">
        <v>19</v>
      </c>
      <c r="C14" s="19"/>
      <c r="D14" s="2"/>
      <c r="E14" s="2">
        <f>(D11+D12+D13)*0.15</f>
        <v>248206.21649999998</v>
      </c>
      <c r="F14" s="2">
        <v>0</v>
      </c>
      <c r="G14" s="2">
        <v>0</v>
      </c>
      <c r="H14" s="2">
        <f>E14-F14-G14</f>
        <v>248206.21649999998</v>
      </c>
      <c r="I14" s="14"/>
    </row>
    <row r="15" spans="3:9" ht="12.75">
      <c r="C15" s="19"/>
      <c r="D15" s="2"/>
      <c r="E15" s="2"/>
      <c r="F15" s="2"/>
      <c r="G15" s="2"/>
      <c r="H15" s="2"/>
      <c r="I15" s="15"/>
    </row>
    <row r="16" spans="2:9" ht="12.75">
      <c r="B16" s="12" t="s">
        <v>48</v>
      </c>
      <c r="C16" s="20" t="s">
        <v>2</v>
      </c>
      <c r="D16" s="2">
        <f>30000*13</f>
        <v>390000</v>
      </c>
      <c r="E16" s="2">
        <f>D16*1.21</f>
        <v>471900</v>
      </c>
      <c r="F16" s="2">
        <v>89540</v>
      </c>
      <c r="G16" s="2">
        <v>145200</v>
      </c>
      <c r="H16" s="2">
        <f>E16-F16-G16</f>
        <v>237160</v>
      </c>
      <c r="I16" s="21" t="s">
        <v>27</v>
      </c>
    </row>
    <row r="17" spans="2:9" ht="12.75">
      <c r="B17" s="12" t="s">
        <v>49</v>
      </c>
      <c r="C17" s="19" t="s">
        <v>14</v>
      </c>
      <c r="D17" s="2">
        <f>7630*13</f>
        <v>99190</v>
      </c>
      <c r="E17" s="2">
        <f>D17*1.21</f>
        <v>120019.9</v>
      </c>
      <c r="F17" s="2">
        <v>27696.9</v>
      </c>
      <c r="G17" s="2">
        <f>9232.3*4</f>
        <v>36929.2</v>
      </c>
      <c r="H17" s="2">
        <f>E17-F17-G17</f>
        <v>55393.8</v>
      </c>
      <c r="I17" s="21" t="s">
        <v>27</v>
      </c>
    </row>
    <row r="18" spans="2:9" ht="12.75">
      <c r="B18" s="12" t="s">
        <v>50</v>
      </c>
      <c r="C18" s="19" t="s">
        <v>13</v>
      </c>
      <c r="D18" s="2">
        <v>300000</v>
      </c>
      <c r="E18" s="2">
        <f>D18*1.21</f>
        <v>363000</v>
      </c>
      <c r="F18" s="2">
        <v>51425</v>
      </c>
      <c r="G18" s="2">
        <v>90145</v>
      </c>
      <c r="H18" s="2">
        <f>E18-F18-G18</f>
        <v>221430</v>
      </c>
      <c r="I18" s="14" t="s">
        <v>28</v>
      </c>
    </row>
    <row r="19" spans="2:9" ht="12.75">
      <c r="B19" t="s">
        <v>29</v>
      </c>
      <c r="C19" s="19"/>
      <c r="D19" s="2">
        <v>10450</v>
      </c>
      <c r="E19" s="2">
        <f>D19*1.15</f>
        <v>12017.499999999998</v>
      </c>
      <c r="F19" s="2"/>
      <c r="G19" s="2"/>
      <c r="H19" s="2">
        <f>E19-F19-G19</f>
        <v>12017.499999999998</v>
      </c>
      <c r="I19" s="15"/>
    </row>
    <row r="20" spans="2:9" ht="12.75">
      <c r="B20" s="4"/>
      <c r="C20" s="4"/>
      <c r="D20" s="8"/>
      <c r="E20" s="8"/>
      <c r="F20" s="8"/>
      <c r="G20" s="8"/>
      <c r="H20" s="8"/>
      <c r="I20" s="16"/>
    </row>
    <row r="21" spans="2:8" s="17" customFormat="1" ht="12.75">
      <c r="B21" s="17" t="s">
        <v>21</v>
      </c>
      <c r="D21" s="11">
        <f>SUM(D7:D20)</f>
        <v>44799378.19</v>
      </c>
      <c r="E21" s="47">
        <f>SUM(E7:E20)</f>
        <v>51566636.3185</v>
      </c>
      <c r="F21" s="50">
        <f>SUM(F7:F20)</f>
        <v>3709127.0295</v>
      </c>
      <c r="G21" s="52">
        <f>SUM(G7:G20)</f>
        <v>10198603.838499999</v>
      </c>
      <c r="H21" s="54">
        <f>SUM(H7:H20)</f>
        <v>37658905.4505</v>
      </c>
    </row>
    <row r="22" spans="4:8" s="17" customFormat="1" ht="6" customHeight="1">
      <c r="D22" s="11"/>
      <c r="E22" s="11"/>
      <c r="F22" s="11"/>
      <c r="G22" s="11"/>
      <c r="H22" s="11"/>
    </row>
    <row r="23" spans="2:8" s="12" customFormat="1" ht="15.75">
      <c r="B23" s="55" t="s">
        <v>22</v>
      </c>
      <c r="C23" s="56"/>
      <c r="D23" s="56"/>
      <c r="E23" s="56"/>
      <c r="F23" s="56"/>
      <c r="G23" s="63">
        <f>G21+H21</f>
        <v>47857509.289</v>
      </c>
      <c r="H23" s="64"/>
    </row>
    <row r="25" ht="21.75" customHeight="1"/>
    <row r="26" spans="2:3" ht="15.75">
      <c r="B26" s="7" t="s">
        <v>6</v>
      </c>
      <c r="C26" s="3"/>
    </row>
    <row r="27" spans="2:9" ht="15.75">
      <c r="B27" s="18" t="s">
        <v>24</v>
      </c>
      <c r="C27" s="18"/>
      <c r="D27" s="58"/>
      <c r="E27" s="58">
        <f>25524000+18762000</f>
        <v>44286000</v>
      </c>
      <c r="G27" s="39"/>
      <c r="H27" s="43"/>
      <c r="I27" s="36"/>
    </row>
    <row r="28" spans="2:9" ht="15.75">
      <c r="B28" s="59" t="s">
        <v>25</v>
      </c>
      <c r="C28" s="59"/>
      <c r="D28" s="60"/>
      <c r="E28" s="60">
        <f>G23</f>
        <v>47857509.289</v>
      </c>
      <c r="G28" s="39"/>
      <c r="H28" s="43"/>
      <c r="I28" s="37"/>
    </row>
    <row r="29" spans="2:9" ht="15.75">
      <c r="B29" s="61" t="s">
        <v>23</v>
      </c>
      <c r="C29" s="61"/>
      <c r="D29" s="62"/>
      <c r="E29" s="62">
        <f>E27-E28</f>
        <v>-3571509.288999997</v>
      </c>
      <c r="G29" s="39"/>
      <c r="H29" s="43"/>
      <c r="I29" s="37"/>
    </row>
    <row r="31" ht="22.5" customHeight="1">
      <c r="B31" s="17" t="s">
        <v>62</v>
      </c>
    </row>
    <row r="32" spans="2:6" ht="22.5" customHeight="1">
      <c r="B32" s="12" t="s">
        <v>61</v>
      </c>
      <c r="D32" s="44" t="s">
        <v>58</v>
      </c>
      <c r="E32" s="57" t="s">
        <v>54</v>
      </c>
      <c r="F32" s="12" t="s">
        <v>63</v>
      </c>
    </row>
    <row r="33" spans="2:5" ht="16.5" customHeight="1">
      <c r="B33" s="12" t="s">
        <v>55</v>
      </c>
      <c r="D33" s="12" t="s">
        <v>58</v>
      </c>
      <c r="E33" s="46" t="s">
        <v>56</v>
      </c>
    </row>
    <row r="34" spans="2:5" ht="16.5" customHeight="1">
      <c r="B34" s="12" t="s">
        <v>67</v>
      </c>
      <c r="D34" s="12" t="s">
        <v>58</v>
      </c>
      <c r="E34" s="46" t="s">
        <v>57</v>
      </c>
    </row>
    <row r="35" spans="2:5" ht="18" customHeight="1">
      <c r="B35" s="17" t="s">
        <v>59</v>
      </c>
      <c r="C35" s="17"/>
      <c r="D35" s="17"/>
      <c r="E35" s="40" t="s">
        <v>60</v>
      </c>
    </row>
    <row r="36" spans="2:7" ht="22.5" customHeight="1">
      <c r="B36" s="12"/>
      <c r="G36" s="44"/>
    </row>
    <row r="37" ht="18.75" customHeight="1">
      <c r="B37" s="38" t="s">
        <v>51</v>
      </c>
    </row>
    <row r="38" spans="2:3" ht="15.75">
      <c r="B38" s="7" t="s">
        <v>5</v>
      </c>
      <c r="C38" s="3"/>
    </row>
    <row r="39" spans="2:8" ht="44.25" customHeight="1">
      <c r="B39" s="65" t="s">
        <v>52</v>
      </c>
      <c r="C39" s="66"/>
      <c r="D39" s="66"/>
      <c r="E39" s="11">
        <v>7104570.62</v>
      </c>
      <c r="F39" s="67" t="s">
        <v>53</v>
      </c>
      <c r="G39" s="68"/>
      <c r="H39" s="68"/>
    </row>
    <row r="40" spans="5:8" ht="18.75" customHeight="1">
      <c r="E40" s="2"/>
      <c r="F40" s="67"/>
      <c r="G40" s="68"/>
      <c r="H40" s="68"/>
    </row>
    <row r="41" spans="5:9" ht="18.75" customHeight="1">
      <c r="E41" s="2"/>
      <c r="F41" s="66"/>
      <c r="G41" s="66"/>
      <c r="H41" s="66"/>
      <c r="I41" s="22"/>
    </row>
  </sheetData>
  <sheetProtection/>
  <mergeCells count="5">
    <mergeCell ref="G23:H23"/>
    <mergeCell ref="B39:D39"/>
    <mergeCell ref="F39:H39"/>
    <mergeCell ref="F40:H40"/>
    <mergeCell ref="F41:H4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Ivo Kunčar</dc:creator>
  <cp:keywords/>
  <dc:description/>
  <cp:lastModifiedBy>Petra Friedlová</cp:lastModifiedBy>
  <cp:lastPrinted>2019-04-15T14:57:41Z</cp:lastPrinted>
  <dcterms:created xsi:type="dcterms:W3CDTF">2017-11-20T12:02:31Z</dcterms:created>
  <dcterms:modified xsi:type="dcterms:W3CDTF">2019-04-15T14:57:47Z</dcterms:modified>
  <cp:category/>
  <cp:version/>
  <cp:contentType/>
  <cp:contentStatus/>
</cp:coreProperties>
</file>