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ecea69c491f39ee2/Rozpocty/Pribor studie/"/>
    </mc:Choice>
  </mc:AlternateContent>
  <xr:revisionPtr revIDLastSave="0" documentId="11_20EB5B1758B2B639521CB949E98DDBC0E233133C" xr6:coauthVersionLast="47" xr6:coauthVersionMax="47" xr10:uidLastSave="{00000000-0000-0000-0000-000000000000}"/>
  <bookViews>
    <workbookView xWindow="19080" yWindow="110" windowWidth="19150" windowHeight="19270" activeTab="1" xr2:uid="{00000000-000D-0000-FFFF-FFFF00000000}"/>
  </bookViews>
  <sheets>
    <sheet name="Rekapitulace stavby" sheetId="1" r:id="rId1"/>
    <sheet name="1 - Předpokládané náklady..." sheetId="2" r:id="rId2"/>
  </sheets>
  <definedNames>
    <definedName name="_xlnm._FilterDatabase" localSheetId="1" hidden="1">'1 - Předpokládané náklady...'!$C$135:$K$314</definedName>
    <definedName name="_xlnm.Print_Titles" localSheetId="1">'1 - Předpokládané náklady...'!$135:$135</definedName>
    <definedName name="_xlnm.Print_Titles" localSheetId="0">'Rekapitulace stavby'!$92:$92</definedName>
    <definedName name="_xlnm.Print_Area" localSheetId="1">'1 - Předpokládané náklady...'!$C$4:$J$76,'1 - Předpokládané náklady...'!$C$82:$J$117,'1 - Předpokládané náklady...'!$C$123:$J$314</definedName>
    <definedName name="_xlnm.Print_Area" localSheetId="0">'Rekapitulace stavby'!$D$4:$AO$76,'Rekapitulace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R305" i="2" s="1"/>
  <c r="P308" i="2"/>
  <c r="BI306" i="2"/>
  <c r="BH306" i="2"/>
  <c r="BG306" i="2"/>
  <c r="BE306" i="2"/>
  <c r="T306" i="2"/>
  <c r="R306" i="2"/>
  <c r="P306" i="2"/>
  <c r="BI303" i="2"/>
  <c r="BH303" i="2"/>
  <c r="BG303" i="2"/>
  <c r="BE303" i="2"/>
  <c r="T303" i="2"/>
  <c r="T302" i="2" s="1"/>
  <c r="R303" i="2"/>
  <c r="R302" i="2"/>
  <c r="R301" i="2" s="1"/>
  <c r="P303" i="2"/>
  <c r="P302" i="2" s="1"/>
  <c r="BI299" i="2"/>
  <c r="BH299" i="2"/>
  <c r="BG299" i="2"/>
  <c r="BE299" i="2"/>
  <c r="T299" i="2"/>
  <c r="T298" i="2"/>
  <c r="R299" i="2"/>
  <c r="R298" i="2"/>
  <c r="P299" i="2"/>
  <c r="P298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1" i="2"/>
  <c r="BH291" i="2"/>
  <c r="BG291" i="2"/>
  <c r="BE291" i="2"/>
  <c r="T291" i="2"/>
  <c r="R291" i="2"/>
  <c r="P291" i="2"/>
  <c r="BI289" i="2"/>
  <c r="BH289" i="2"/>
  <c r="BG289" i="2"/>
  <c r="BE289" i="2"/>
  <c r="T289" i="2"/>
  <c r="R289" i="2"/>
  <c r="P289" i="2"/>
  <c r="BI280" i="2"/>
  <c r="BH280" i="2"/>
  <c r="BG280" i="2"/>
  <c r="BE280" i="2"/>
  <c r="T280" i="2"/>
  <c r="R280" i="2"/>
  <c r="P280" i="2"/>
  <c r="BI276" i="2"/>
  <c r="BH276" i="2"/>
  <c r="BG276" i="2"/>
  <c r="BE276" i="2"/>
  <c r="T276" i="2"/>
  <c r="T275" i="2"/>
  <c r="R276" i="2"/>
  <c r="R275" i="2" s="1"/>
  <c r="P276" i="2"/>
  <c r="P275" i="2" s="1"/>
  <c r="BI273" i="2"/>
  <c r="BH273" i="2"/>
  <c r="BG273" i="2"/>
  <c r="BE273" i="2"/>
  <c r="T273" i="2"/>
  <c r="T272" i="2"/>
  <c r="R273" i="2"/>
  <c r="R272" i="2"/>
  <c r="P273" i="2"/>
  <c r="P272" i="2"/>
  <c r="BI244" i="2"/>
  <c r="BH244" i="2"/>
  <c r="BG244" i="2"/>
  <c r="BE244" i="2"/>
  <c r="T244" i="2"/>
  <c r="T243" i="2"/>
  <c r="R244" i="2"/>
  <c r="R243" i="2"/>
  <c r="P244" i="2"/>
  <c r="P243" i="2" s="1"/>
  <c r="BI239" i="2"/>
  <c r="BH239" i="2"/>
  <c r="BG239" i="2"/>
  <c r="BE239" i="2"/>
  <c r="T239" i="2"/>
  <c r="R239" i="2"/>
  <c r="P239" i="2"/>
  <c r="BI235" i="2"/>
  <c r="BH235" i="2"/>
  <c r="BG235" i="2"/>
  <c r="BE235" i="2"/>
  <c r="T235" i="2"/>
  <c r="R235" i="2"/>
  <c r="P235" i="2"/>
  <c r="BI209" i="2"/>
  <c r="BH209" i="2"/>
  <c r="BG209" i="2"/>
  <c r="BE209" i="2"/>
  <c r="T209" i="2"/>
  <c r="R209" i="2"/>
  <c r="P209" i="2"/>
  <c r="BI205" i="2"/>
  <c r="BH205" i="2"/>
  <c r="BG205" i="2"/>
  <c r="BE205" i="2"/>
  <c r="T205" i="2"/>
  <c r="R205" i="2"/>
  <c r="P205" i="2"/>
  <c r="BI194" i="2"/>
  <c r="BH194" i="2"/>
  <c r="BG194" i="2"/>
  <c r="BE194" i="2"/>
  <c r="T194" i="2"/>
  <c r="R194" i="2"/>
  <c r="P194" i="2"/>
  <c r="BI190" i="2"/>
  <c r="BH190" i="2"/>
  <c r="BG190" i="2"/>
  <c r="BE190" i="2"/>
  <c r="T190" i="2"/>
  <c r="R190" i="2"/>
  <c r="P190" i="2"/>
  <c r="BI186" i="2"/>
  <c r="BH186" i="2"/>
  <c r="BG186" i="2"/>
  <c r="BE186" i="2"/>
  <c r="T186" i="2"/>
  <c r="R186" i="2"/>
  <c r="P186" i="2"/>
  <c r="BI160" i="2"/>
  <c r="BH160" i="2"/>
  <c r="BG160" i="2"/>
  <c r="BE160" i="2"/>
  <c r="T160" i="2"/>
  <c r="R160" i="2"/>
  <c r="P160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44" i="2"/>
  <c r="BH144" i="2"/>
  <c r="BG144" i="2"/>
  <c r="BE144" i="2"/>
  <c r="T144" i="2"/>
  <c r="T143" i="2"/>
  <c r="T142" i="2"/>
  <c r="R144" i="2"/>
  <c r="R143" i="2"/>
  <c r="R142" i="2" s="1"/>
  <c r="P144" i="2"/>
  <c r="P143" i="2"/>
  <c r="P142" i="2"/>
  <c r="BI140" i="2"/>
  <c r="BH140" i="2"/>
  <c r="BG140" i="2"/>
  <c r="BE140" i="2"/>
  <c r="T140" i="2"/>
  <c r="T139" i="2"/>
  <c r="T138" i="2"/>
  <c r="R140" i="2"/>
  <c r="R139" i="2"/>
  <c r="R138" i="2"/>
  <c r="P140" i="2"/>
  <c r="P139" i="2"/>
  <c r="P138" i="2" s="1"/>
  <c r="J133" i="2"/>
  <c r="J132" i="2"/>
  <c r="F132" i="2"/>
  <c r="F130" i="2"/>
  <c r="E128" i="2"/>
  <c r="J92" i="2"/>
  <c r="J91" i="2"/>
  <c r="F91" i="2"/>
  <c r="F89" i="2"/>
  <c r="E87" i="2"/>
  <c r="J18" i="2"/>
  <c r="E18" i="2"/>
  <c r="F133" i="2"/>
  <c r="J17" i="2"/>
  <c r="J12" i="2"/>
  <c r="J130" i="2" s="1"/>
  <c r="E7" i="2"/>
  <c r="E126" i="2"/>
  <c r="L90" i="1"/>
  <c r="AM90" i="1"/>
  <c r="AM89" i="1"/>
  <c r="L89" i="1"/>
  <c r="AM87" i="1"/>
  <c r="L87" i="1"/>
  <c r="L85" i="1"/>
  <c r="L84" i="1"/>
  <c r="J313" i="2"/>
  <c r="J310" i="2"/>
  <c r="J296" i="2"/>
  <c r="J295" i="2"/>
  <c r="J273" i="2"/>
  <c r="BK205" i="2"/>
  <c r="BK155" i="2"/>
  <c r="BK160" i="2"/>
  <c r="BK313" i="2"/>
  <c r="J308" i="2"/>
  <c r="BK294" i="2"/>
  <c r="J280" i="2"/>
  <c r="BK276" i="2"/>
  <c r="BK273" i="2"/>
  <c r="J244" i="2"/>
  <c r="BK239" i="2"/>
  <c r="J235" i="2"/>
  <c r="BK209" i="2"/>
  <c r="J205" i="2"/>
  <c r="J194" i="2"/>
  <c r="J190" i="2"/>
  <c r="J160" i="2"/>
  <c r="BK157" i="2"/>
  <c r="BK144" i="2"/>
  <c r="BK140" i="2"/>
  <c r="BK310" i="2"/>
  <c r="BK309" i="2"/>
  <c r="BK308" i="2"/>
  <c r="J306" i="2"/>
  <c r="BK303" i="2"/>
  <c r="J299" i="2"/>
  <c r="BK289" i="2"/>
  <c r="J239" i="2"/>
  <c r="BK186" i="2"/>
  <c r="BK295" i="2"/>
  <c r="J140" i="2"/>
  <c r="J312" i="2"/>
  <c r="J303" i="2"/>
  <c r="J289" i="2"/>
  <c r="BK280" i="2"/>
  <c r="BK235" i="2"/>
  <c r="BK190" i="2"/>
  <c r="J155" i="2"/>
  <c r="J314" i="2"/>
  <c r="BK306" i="2"/>
  <c r="J291" i="2"/>
  <c r="J276" i="2"/>
  <c r="J209" i="2"/>
  <c r="J144" i="2"/>
  <c r="BK296" i="2"/>
  <c r="BK312" i="2"/>
  <c r="J309" i="2"/>
  <c r="BK291" i="2"/>
  <c r="J157" i="2"/>
  <c r="AS94" i="1"/>
  <c r="BK314" i="2"/>
  <c r="BK299" i="2"/>
  <c r="J294" i="2"/>
  <c r="BK244" i="2"/>
  <c r="BK194" i="2"/>
  <c r="J186" i="2"/>
  <c r="R154" i="2" l="1"/>
  <c r="R153" i="2" s="1"/>
  <c r="R137" i="2" s="1"/>
  <c r="T208" i="2"/>
  <c r="P208" i="2"/>
  <c r="P159" i="2"/>
  <c r="T154" i="2"/>
  <c r="T153" i="2" s="1"/>
  <c r="T137" i="2" s="1"/>
  <c r="T279" i="2"/>
  <c r="BK159" i="2"/>
  <c r="J159" i="2"/>
  <c r="J104" i="2"/>
  <c r="BK279" i="2"/>
  <c r="J279" i="2"/>
  <c r="J110" i="2"/>
  <c r="R293" i="2"/>
  <c r="R292" i="2"/>
  <c r="R159" i="2"/>
  <c r="T159" i="2"/>
  <c r="P279" i="2"/>
  <c r="P154" i="2"/>
  <c r="P153" i="2"/>
  <c r="P137" i="2"/>
  <c r="T293" i="2"/>
  <c r="T292" i="2" s="1"/>
  <c r="R208" i="2"/>
  <c r="R279" i="2"/>
  <c r="R207" i="2" s="1"/>
  <c r="BK293" i="2"/>
  <c r="J293" i="2" s="1"/>
  <c r="J112" i="2" s="1"/>
  <c r="BK305" i="2"/>
  <c r="J305" i="2"/>
  <c r="J116" i="2"/>
  <c r="BK154" i="2"/>
  <c r="J154" i="2" s="1"/>
  <c r="J103" i="2" s="1"/>
  <c r="P293" i="2"/>
  <c r="P292" i="2"/>
  <c r="P305" i="2"/>
  <c r="P301" i="2"/>
  <c r="BK208" i="2"/>
  <c r="J208" i="2"/>
  <c r="J106" i="2"/>
  <c r="T305" i="2"/>
  <c r="T301" i="2" s="1"/>
  <c r="BK139" i="2"/>
  <c r="BK138" i="2" s="1"/>
  <c r="J138" i="2" s="1"/>
  <c r="J98" i="2" s="1"/>
  <c r="BK143" i="2"/>
  <c r="BK142" i="2"/>
  <c r="J142" i="2"/>
  <c r="J100" i="2"/>
  <c r="BK275" i="2"/>
  <c r="J275" i="2"/>
  <c r="J109" i="2"/>
  <c r="BK272" i="2"/>
  <c r="J272" i="2"/>
  <c r="J108" i="2"/>
  <c r="BK243" i="2"/>
  <c r="J243" i="2" s="1"/>
  <c r="J107" i="2" s="1"/>
  <c r="BK298" i="2"/>
  <c r="J298" i="2"/>
  <c r="J113" i="2"/>
  <c r="BK302" i="2"/>
  <c r="BK301" i="2"/>
  <c r="J301" i="2"/>
  <c r="J114" i="2" s="1"/>
  <c r="E85" i="2"/>
  <c r="BF140" i="2"/>
  <c r="BF294" i="2"/>
  <c r="BF155" i="2"/>
  <c r="BF160" i="2"/>
  <c r="F92" i="2"/>
  <c r="BF157" i="2"/>
  <c r="BF190" i="2"/>
  <c r="BF205" i="2"/>
  <c r="BF280" i="2"/>
  <c r="BF291" i="2"/>
  <c r="BF306" i="2"/>
  <c r="J89" i="2"/>
  <c r="BF144" i="2"/>
  <c r="BF186" i="2"/>
  <c r="BF194" i="2"/>
  <c r="BF209" i="2"/>
  <c r="BF235" i="2"/>
  <c r="BF239" i="2"/>
  <c r="BF244" i="2"/>
  <c r="BF273" i="2"/>
  <c r="BF276" i="2"/>
  <c r="BF289" i="2"/>
  <c r="BF295" i="2"/>
  <c r="BF296" i="2"/>
  <c r="BF299" i="2"/>
  <c r="BF303" i="2"/>
  <c r="BF308" i="2"/>
  <c r="BF309" i="2"/>
  <c r="BF310" i="2"/>
  <c r="BF312" i="2"/>
  <c r="BF313" i="2"/>
  <c r="BF314" i="2"/>
  <c r="J33" i="2"/>
  <c r="AV95" i="1" s="1"/>
  <c r="F33" i="2"/>
  <c r="AZ95" i="1" s="1"/>
  <c r="AZ94" i="1" s="1"/>
  <c r="W29" i="1" s="1"/>
  <c r="F37" i="2"/>
  <c r="BD95" i="1" s="1"/>
  <c r="BD94" i="1" s="1"/>
  <c r="W33" i="1" s="1"/>
  <c r="F36" i="2"/>
  <c r="BC95" i="1" s="1"/>
  <c r="BC94" i="1" s="1"/>
  <c r="W32" i="1" s="1"/>
  <c r="F35" i="2"/>
  <c r="BB95" i="1"/>
  <c r="BB94" i="1" s="1"/>
  <c r="W31" i="1" s="1"/>
  <c r="R136" i="2" l="1"/>
  <c r="P207" i="2"/>
  <c r="P136" i="2"/>
  <c r="AU95" i="1"/>
  <c r="AU94" i="1" s="1"/>
  <c r="T207" i="2"/>
  <c r="T136" i="2"/>
  <c r="J143" i="2"/>
  <c r="J101" i="2"/>
  <c r="BK207" i="2"/>
  <c r="J207" i="2"/>
  <c r="J105" i="2"/>
  <c r="J302" i="2"/>
  <c r="J115" i="2"/>
  <c r="J139" i="2"/>
  <c r="J99" i="2" s="1"/>
  <c r="BK153" i="2"/>
  <c r="J153" i="2"/>
  <c r="J102" i="2" s="1"/>
  <c r="BK292" i="2"/>
  <c r="J292" i="2" s="1"/>
  <c r="J111" i="2" s="1"/>
  <c r="AV94" i="1"/>
  <c r="AK29" i="1" s="1"/>
  <c r="AY94" i="1"/>
  <c r="F34" i="2"/>
  <c r="BA95" i="1" s="1"/>
  <c r="BA94" i="1" s="1"/>
  <c r="AW94" i="1" s="1"/>
  <c r="AK30" i="1" s="1"/>
  <c r="AX94" i="1"/>
  <c r="J34" i="2"/>
  <c r="AW95" i="1" s="1"/>
  <c r="AT95" i="1" s="1"/>
  <c r="BK137" i="2" l="1"/>
  <c r="BK136" i="2" s="1"/>
  <c r="J136" i="2" s="1"/>
  <c r="J30" i="2" s="1"/>
  <c r="AG95" i="1" s="1"/>
  <c r="AG94" i="1" s="1"/>
  <c r="AT94" i="1"/>
  <c r="W30" i="1"/>
  <c r="AN94" i="1" l="1"/>
  <c r="AK26" i="1"/>
  <c r="AK35" i="1" s="1"/>
  <c r="J39" i="2"/>
  <c r="J96" i="2"/>
  <c r="J137" i="2"/>
  <c r="J97" i="2"/>
  <c r="AN95" i="1"/>
</calcChain>
</file>

<file path=xl/sharedStrings.xml><?xml version="1.0" encoding="utf-8"?>
<sst xmlns="http://schemas.openxmlformats.org/spreadsheetml/2006/main" count="1929" uniqueCount="343">
  <si>
    <t>Export Komplet</t>
  </si>
  <si>
    <t/>
  </si>
  <si>
    <t>2.0</t>
  </si>
  <si>
    <t>False</t>
  </si>
  <si>
    <t>{559abef3-ea94-4ed1-8ca9-45bfd5bc8f87}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</si>
  <si>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</si>
  <si>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</si>
  <si>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</si>
  <si>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</si>
  <si>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</si>
  <si>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</si>
  <si>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</si>
  <si>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</si>
  <si>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08</t>
  </si>
  <si>
    <t>Stavba:</t>
  </si>
  <si>
    <t>Měšťanské domy na Nám. S. Freuda č.p. 44 a 45</t>
  </si>
  <si>
    <t>KSO:</t>
  </si>
  <si>
    <t>CC-CZ:</t>
  </si>
  <si>
    <t>Místo:</t>
  </si>
  <si>
    <t>Náměstí Sigmunda Freuda č.p. 44, 45</t>
  </si>
  <si>
    <t>Datum:</t>
  </si>
  <si>
    <t>10. 6. 2022</t>
  </si>
  <si>
    <t>Zadavatel:</t>
  </si>
  <si>
    <t>IČ:</t>
  </si>
  <si>
    <t>Město Příbor</t>
  </si>
  <si>
    <t>DIČ:</t>
  </si>
  <si>
    <t>Zhotovitel:</t>
  </si>
  <si>
    <t xml:space="preserve"> </t>
  </si>
  <si>
    <t>Projektant:</t>
  </si>
  <si>
    <t xml:space="preserve">Barbora Štefková architekti s.r.o.  </t>
  </si>
  <si>
    <t>True</t>
  </si>
  <si>
    <t>Zpracovatel:</t>
  </si>
  <si>
    <t>Pavel Klus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</si>
  <si>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</si>
  <si>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</si>
  <si>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</si>
  <si>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</si>
  <si>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</si>
  <si>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</si>
  <si>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</si>
  <si>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</si>
  <si>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</si>
  <si>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</si>
  <si>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</si>
  <si>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</si>
  <si>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</si>
  <si>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</si>
  <si>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</si>
  <si>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</si>
  <si>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</si>
  <si>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</si>
  <si>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</si>
  <si>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</si>
  <si>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</si>
  <si>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</si>
  <si>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</si>
  <si>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</si>
  <si>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</si>
  <si>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</si>
  <si>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</si>
  <si>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</si>
  <si>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</si>
  <si>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</si>
  <si>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</si>
  <si>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</si>
  <si>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</si>
  <si>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</si>
  <si>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</si>
  <si>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</si>
  <si>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</si>
  <si>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</si>
  <si>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</si>
  <si>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</si>
  <si>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</si>
  <si>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</si>
  <si>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</si>
  <si>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</si>
  <si>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</si>
  <si>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</si>
  <si>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</si>
  <si>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Předpokládané náklady na rekonstrukci</t>
  </si>
  <si>
    <t>STA</t>
  </si>
  <si>
    <t>{e7d4207d-9c04-42b5-8649-299c83ebac0c}</t>
  </si>
  <si>
    <t>KRYCÍ LIST SOUPISU PRACÍ</t>
  </si>
  <si>
    <t>Objekt:</t>
  </si>
  <si>
    <t>1 - Předpokládané náklady na rekonstrukci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</si>
  <si>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</si>
  <si>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</si>
  <si>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</si>
  <si>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</si>
  <si>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</si>
  <si>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</si>
  <si>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</si>
  <si>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  38 - Různé kompletní konstrukce</t>
  </si>
  <si>
    <t xml:space="preserve">    4 - Vodorovné konstrukce</t>
  </si>
  <si>
    <t xml:space="preserve">      41 - Stropy a stropní konstrukce pozemních staveb</t>
  </si>
  <si>
    <t xml:space="preserve">    6 - Úpravy povrchů, podlahy a osazování výplní</t>
  </si>
  <si>
    <t xml:space="preserve">      62 - Úprava povrchů vnějších</t>
  </si>
  <si>
    <t xml:space="preserve">    9 - Ostatní konstrukce a práce, bourání</t>
  </si>
  <si>
    <t>PSV - Práce a dodávky PSV</t>
  </si>
  <si>
    <t xml:space="preserve">    721 - Zdravotechnika</t>
  </si>
  <si>
    <t xml:space="preserve">    731 - Ústřední vytápění </t>
  </si>
  <si>
    <t xml:space="preserve">    762 - Konstrukce tesařské</t>
  </si>
  <si>
    <t xml:space="preserve">    764 - Konstrukce klempířské</t>
  </si>
  <si>
    <t xml:space="preserve">    766 - Konstrukce truhlářské</t>
  </si>
  <si>
    <t>M - Práce a dodávky M</t>
  </si>
  <si>
    <t xml:space="preserve">    21-M - Elektromontáže</t>
  </si>
  <si>
    <t>OST - Ostatní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</si>
  <si>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</si>
  <si>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</si>
  <si>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</si>
  <si>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</si>
  <si>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</si>
  <si>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</si>
  <si>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</si>
  <si>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</si>
  <si>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</si>
  <si>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</si>
  <si>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</si>
  <si>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</si>
  <si>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</si>
  <si>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</si>
  <si>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</si>
  <si>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</si>
  <si>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</si>
  <si>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</si>
  <si>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</si>
  <si>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</si>
  <si>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</si>
  <si>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38</t>
  </si>
  <si>
    <t>Různé kompletní konstrukce</t>
  </si>
  <si>
    <t>2</t>
  </si>
  <si>
    <t>25</t>
  </si>
  <si>
    <t>K</t>
  </si>
  <si>
    <t>3800001</t>
  </si>
  <si>
    <t>Dodatečné svislé hydroizolace, výkop, zásyp</t>
  </si>
  <si>
    <t>m2</t>
  </si>
  <si>
    <t>4</t>
  </si>
  <si>
    <t>-380790131</t>
  </si>
  <si>
    <t>VV</t>
  </si>
  <si>
    <t>48*3,5</t>
  </si>
  <si>
    <t>Vodorovné konstrukce</t>
  </si>
  <si>
    <t>41</t>
  </si>
  <si>
    <t>Stropy a stropní konstrukce pozemních staveb</t>
  </si>
  <si>
    <t>5</t>
  </si>
  <si>
    <t>4100001</t>
  </si>
  <si>
    <t>Kompletní výměna dřevěných stropů</t>
  </si>
  <si>
    <t>280817268</t>
  </si>
  <si>
    <t>P</t>
  </si>
  <si>
    <t>Poznámka k položce:_x000D_
(celoplošná demontáž podlah, násypů a záklopů), spolu s obsekáním zhlaví stropních trámů, výměna trámů, záklopy.</t>
  </si>
  <si>
    <t>1NP</t>
  </si>
  <si>
    <t>480</t>
  </si>
  <si>
    <t>2NP</t>
  </si>
  <si>
    <t>3NP</t>
  </si>
  <si>
    <t>Součet</t>
  </si>
  <si>
    <t>6</t>
  </si>
  <si>
    <t>Úpravy povrchů, podlahy a osazování výplní</t>
  </si>
  <si>
    <t>62</t>
  </si>
  <si>
    <t>Úprava povrchů vnějších</t>
  </si>
  <si>
    <t>600001</t>
  </si>
  <si>
    <t>Oprava čelní fasády</t>
  </si>
  <si>
    <t>-1935639760</t>
  </si>
  <si>
    <t>Poznámka k položce:_x000D_
Oprava fasády, podloubí, tradičním způsobem, lešení</t>
  </si>
  <si>
    <t>600002</t>
  </si>
  <si>
    <t>Oprava zadní fasády</t>
  </si>
  <si>
    <t>1316466374</t>
  </si>
  <si>
    <t>Poznámka k položce:_x000D_
Oprava fasády, tradičním způsobem, lešení</t>
  </si>
  <si>
    <t>9</t>
  </si>
  <si>
    <t>Ostatní konstrukce a práce, bourání</t>
  </si>
  <si>
    <t>9000001</t>
  </si>
  <si>
    <t>Rekonstrukce bytů</t>
  </si>
  <si>
    <t>955888331</t>
  </si>
  <si>
    <t>Poznámka k položce:_x000D_
Kompletní rekonstrukce, povrchové úpravy (omítky, podlahy, dlažby obklady), podlahy parkety.</t>
  </si>
  <si>
    <t>byt 2+1 118m2</t>
  </si>
  <si>
    <t>118</t>
  </si>
  <si>
    <t>byt 4+kk 99m2</t>
  </si>
  <si>
    <t>99</t>
  </si>
  <si>
    <t>byt 2+kk 80m2</t>
  </si>
  <si>
    <t>80</t>
  </si>
  <si>
    <t>byt 2+44 51m2</t>
  </si>
  <si>
    <t>51</t>
  </si>
  <si>
    <t>byt 3+kk 122m2</t>
  </si>
  <si>
    <t>122</t>
  </si>
  <si>
    <t>byt 3+kk 82m2</t>
  </si>
  <si>
    <t>82</t>
  </si>
  <si>
    <t>byt 2+kk 62m2</t>
  </si>
  <si>
    <t>byt 3+kk 100m2</t>
  </si>
  <si>
    <t>100</t>
  </si>
  <si>
    <t>podkrovi</t>
  </si>
  <si>
    <t>studio 3+kk 111</t>
  </si>
  <si>
    <t>111</t>
  </si>
  <si>
    <t>studio 3+kk 114m2</t>
  </si>
  <si>
    <t>114</t>
  </si>
  <si>
    <t>9000002</t>
  </si>
  <si>
    <t>Rekonstrukce 1NP</t>
  </si>
  <si>
    <t>-1556916659</t>
  </si>
  <si>
    <t>Poznámka k položce:_x000D_
Kompletní rekonstrukce, povrchové úpravy (omítky, podlahy, dlažby obklady).</t>
  </si>
  <si>
    <t>383</t>
  </si>
  <si>
    <t>22</t>
  </si>
  <si>
    <t>9000003</t>
  </si>
  <si>
    <t>Rekonstrukce 1PP</t>
  </si>
  <si>
    <t>-1268644092</t>
  </si>
  <si>
    <t>1PP</t>
  </si>
  <si>
    <t>258</t>
  </si>
  <si>
    <t>26</t>
  </si>
  <si>
    <t>9000004</t>
  </si>
  <si>
    <t>Rekonstrukce spol. prostor a schodiště</t>
  </si>
  <si>
    <t>-1579186511</t>
  </si>
  <si>
    <t>68</t>
  </si>
  <si>
    <t>75</t>
  </si>
  <si>
    <t>66</t>
  </si>
  <si>
    <t>4NP</t>
  </si>
  <si>
    <t>29</t>
  </si>
  <si>
    <t>9000005</t>
  </si>
  <si>
    <t>Bourací práce v interiéru</t>
  </si>
  <si>
    <t>kpl</t>
  </si>
  <si>
    <t>2088869798</t>
  </si>
  <si>
    <t>Poznámka k položce:_x000D_
včetně odvozu a poplatku za skládku</t>
  </si>
  <si>
    <t>PSV</t>
  </si>
  <si>
    <t>Práce a dodávky PSV</t>
  </si>
  <si>
    <t>721</t>
  </si>
  <si>
    <t>Zdravotechnika</t>
  </si>
  <si>
    <t>7</t>
  </si>
  <si>
    <t>7210001</t>
  </si>
  <si>
    <t>Zdravotechnická instalace</t>
  </si>
  <si>
    <t>16</t>
  </si>
  <si>
    <t>-411413010</t>
  </si>
  <si>
    <t>Poznámka k položce:_x000D_
vnitřní vodovod, kanalizace, zařízovací předměty</t>
  </si>
  <si>
    <t>23</t>
  </si>
  <si>
    <t>7210002</t>
  </si>
  <si>
    <t>-1570806857</t>
  </si>
  <si>
    <t>24</t>
  </si>
  <si>
    <t>7210003</t>
  </si>
  <si>
    <t>-826831262</t>
  </si>
  <si>
    <t>72</t>
  </si>
  <si>
    <t>731</t>
  </si>
  <si>
    <t xml:space="preserve">Ústřední vytápění </t>
  </si>
  <si>
    <t>8</t>
  </si>
  <si>
    <t>73100001</t>
  </si>
  <si>
    <t>-1420615680</t>
  </si>
  <si>
    <t>Poznámka k položce:_x000D_
útřední vytápění, kotelna, rozvod ÚT, příprava TV</t>
  </si>
  <si>
    <t>762</t>
  </si>
  <si>
    <t>Konstrukce tesařské</t>
  </si>
  <si>
    <t>762002</t>
  </si>
  <si>
    <t>Oprava krovu</t>
  </si>
  <si>
    <t>1811953285</t>
  </si>
  <si>
    <t>Poznámka k položce:_x000D_
Oprava krovu, výměna trámů, statické dořešení stávajícího krovu, bednění, pojistná hydroizolace</t>
  </si>
  <si>
    <t>764</t>
  </si>
  <si>
    <t>Konstrukce klempířské</t>
  </si>
  <si>
    <t>764001</t>
  </si>
  <si>
    <t>Výměna střešní krytiny</t>
  </si>
  <si>
    <t>710129098</t>
  </si>
  <si>
    <t>Poznámka k položce:_x000D_
demontáž stávající, odvoz na skládku, poplatek na skládku, nová krytina, prvky oplechování</t>
  </si>
  <si>
    <t>33*18</t>
  </si>
  <si>
    <t>766</t>
  </si>
  <si>
    <t>Konstrukce truhlářské</t>
  </si>
  <si>
    <t>27</t>
  </si>
  <si>
    <t>7660001</t>
  </si>
  <si>
    <t xml:space="preserve">Kompletní výměna dřevěných oken za okna nová dřevěná dle požadavku pamatkářů </t>
  </si>
  <si>
    <t>-547820327</t>
  </si>
  <si>
    <t>2,3*5</t>
  </si>
  <si>
    <t>2,5*5</t>
  </si>
  <si>
    <t>2,2*15</t>
  </si>
  <si>
    <t>0,8*2</t>
  </si>
  <si>
    <t>0,5</t>
  </si>
  <si>
    <t>1,8*8</t>
  </si>
  <si>
    <t>5,9*2</t>
  </si>
  <si>
    <t>28</t>
  </si>
  <si>
    <t>7660002</t>
  </si>
  <si>
    <t xml:space="preserve">Nové světlíky dle požadavku pamatkářů </t>
  </si>
  <si>
    <t>ks</t>
  </si>
  <si>
    <t>2130751642</t>
  </si>
  <si>
    <t>Poznámka k položce:_x000D_
staré světlíky odvoz na skládku vč poplatku za skládku</t>
  </si>
  <si>
    <t>30</t>
  </si>
  <si>
    <t>7660003</t>
  </si>
  <si>
    <t>Střešní okna</t>
  </si>
  <si>
    <t>718899024</t>
  </si>
  <si>
    <t>M</t>
  </si>
  <si>
    <t>Práce a dodávky M</t>
  </si>
  <si>
    <t>21-M</t>
  </si>
  <si>
    <t>Elektromontáže</t>
  </si>
  <si>
    <t>M2101</t>
  </si>
  <si>
    <t>Elektroinstalace byty</t>
  </si>
  <si>
    <t>64</t>
  </si>
  <si>
    <t>-599641628</t>
  </si>
  <si>
    <t>20</t>
  </si>
  <si>
    <t>M2102</t>
  </si>
  <si>
    <t>Elektroinstalace 1NP</t>
  </si>
  <si>
    <t>178304583</t>
  </si>
  <si>
    <t>10</t>
  </si>
  <si>
    <t>M2103</t>
  </si>
  <si>
    <t>Elektroinstalace společné prostory včetně hromosvodu</t>
  </si>
  <si>
    <t>-2122212067</t>
  </si>
  <si>
    <t>Poznámka k položce:_x000D_
viz samostatný rozpočet</t>
  </si>
  <si>
    <t>OST</t>
  </si>
  <si>
    <t>Ostatní</t>
  </si>
  <si>
    <t>31</t>
  </si>
  <si>
    <t>OST0001</t>
  </si>
  <si>
    <t>Venkovní terasa a zahrada</t>
  </si>
  <si>
    <t>512</t>
  </si>
  <si>
    <t>1136232482</t>
  </si>
  <si>
    <t>Poznámka k položce:_x000D_
vyklízení stávající zahrady, nové terasy, výsadba.</t>
  </si>
  <si>
    <t>VRN</t>
  </si>
  <si>
    <t>Vedlejší rozpočtové náklady</t>
  </si>
  <si>
    <t>VRN3</t>
  </si>
  <si>
    <t>Zařízení staveniště</t>
  </si>
  <si>
    <t>11</t>
  </si>
  <si>
    <t>030001000</t>
  </si>
  <si>
    <t>soubor</t>
  </si>
  <si>
    <t>1024</t>
  </si>
  <si>
    <t>-2060140823</t>
  </si>
  <si>
    <t>Poznámka k položce:_x000D_
Náklady spojené se zřízením přípojek energií k objektům zařízení staveniště, vybudování případných měřících odběrných míst a zřízení, případná příprava území pro objekty zařízení staveniště a vlastní vybudování objektů zařízení staveniště. Doprava a osazení mobilních buněk sociálního zařízení – toalety._x000D_
Doprava a osazení dočasného oplocení staveniště._x000D_
Zřízení vnitrostaveništního rozvodu energie do 5 kV od připojení na hlavní přívod na staveništi včetně rozvaděčů pro připojení přenosných zásuvkových skříní, obecné osvětlení staveniště (včetně stožárů a osvětlovacích těles)._x000D_
Zřízení přípojky elektrické energie a vody do vzdálenosti 1 km od obvodu staveniště. Náhradní zdroj elektrické energie. _x000D_
Náklady na vybavení objektů zařízení staveniště, ostraha staveniště,  náklady na energie spotřebované dodavatelem v rámci provozu zařízení staveniště, náklady na potřebný úklid v prostorách zařízení staveniště, náklady na nutnou údržbu a opravy na objektech zařízení staveniště a na přípojkách energií._x000D_
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</si>
  <si>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VRN4</t>
  </si>
  <si>
    <t>Inženýrská činnost</t>
  </si>
  <si>
    <t>12</t>
  </si>
  <si>
    <t>045002000</t>
  </si>
  <si>
    <t>Kompletační a koordinační činnost</t>
  </si>
  <si>
    <t>1348799981</t>
  </si>
  <si>
    <t>Poznámka k položce:_x000D_
Koordinace stavebních a technologických dodávek stavby._x000D_
Náklady na individuální zkoušky dodaných a smontovaných technologických zařízení včetně komplexního vyzkoušení.</t>
  </si>
  <si>
    <t>13</t>
  </si>
  <si>
    <t>VRN001</t>
  </si>
  <si>
    <t xml:space="preserve">Revize plyn </t>
  </si>
  <si>
    <t>-2015189816</t>
  </si>
  <si>
    <t>14</t>
  </si>
  <si>
    <t>VRN002</t>
  </si>
  <si>
    <t>Revize elektro spol. prostory</t>
  </si>
  <si>
    <t>-984696633</t>
  </si>
  <si>
    <t>VRN003</t>
  </si>
  <si>
    <t>Vyvzorkování materiálů</t>
  </si>
  <si>
    <t>2115883578</t>
  </si>
  <si>
    <t>Poznámka k položce:_x000D_
Vzorky omítky, odstínů, dveří, obkladů, podlah atd.</t>
  </si>
  <si>
    <t>17</t>
  </si>
  <si>
    <t>VRN005</t>
  </si>
  <si>
    <t>Revize hromosvodu</t>
  </si>
  <si>
    <t>1955072749</t>
  </si>
  <si>
    <t>18</t>
  </si>
  <si>
    <t>VRN006</t>
  </si>
  <si>
    <t>Dokumentace skutečného provedení</t>
  </si>
  <si>
    <t>-248405939</t>
  </si>
  <si>
    <t>19</t>
  </si>
  <si>
    <t>VRN007</t>
  </si>
  <si>
    <t>Revize elektro 1 byt</t>
  </si>
  <si>
    <t>2014628508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</si>
</sst>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0" fillId="4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 ht="10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7" customHeight="1">
      <c r="AR2" s="212" t="s">
        <v>5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7" t="s">
        <v>6</v>
      </c>
      <c r="BT2" s="17" t="s">
        <v>7</v>
      </c>
    </row>
    <row r="3" spans="1:74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1:74" s="1" customFormat="1" ht="2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1:74" s="1" customFormat="1" ht="12" customHeight="1">
      <c r="B5" s="20"/>
      <c r="D5" s="23" t="s">
        <v>12</v>
      </c>
      <c r="K5" s="179" t="s">
        <v>13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R5" s="20"/>
      <c r="BS5" s="17" t="s">
        <v>6</v>
      </c>
    </row>
    <row r="6" spans="1:74" s="1" customFormat="1" ht="37" customHeight="1">
      <c r="B6" s="20"/>
      <c r="D6" s="25" t="s">
        <v>14</v>
      </c>
      <c r="K6" s="181" t="s">
        <v>15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R6" s="20"/>
      <c r="BS6" s="17" t="s">
        <v>6</v>
      </c>
    </row>
    <row r="7" spans="1:74" s="1" customFormat="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18</v>
      </c>
      <c r="K8" s="24" t="s">
        <v>19</v>
      </c>
      <c r="AK8" s="26" t="s">
        <v>20</v>
      </c>
      <c r="AN8" s="24" t="s">
        <v>21</v>
      </c>
      <c r="AR8" s="20"/>
      <c r="BS8" s="17" t="s">
        <v>6</v>
      </c>
    </row>
    <row r="9" spans="1:74" s="1" customFormat="1" ht="14.4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22</v>
      </c>
      <c r="AK10" s="26" t="s">
        <v>23</v>
      </c>
      <c r="AN10" s="24" t="s">
        <v>1</v>
      </c>
      <c r="AR10" s="20"/>
      <c r="BS10" s="17" t="s">
        <v>6</v>
      </c>
    </row>
    <row r="11" spans="1:74" s="1" customFormat="1" ht="18.5" customHeight="1">
      <c r="B11" s="20"/>
      <c r="E11" s="24" t="s">
        <v>24</v>
      </c>
      <c r="AK11" s="26" t="s">
        <v>25</v>
      </c>
      <c r="AN11" s="24" t="s">
        <v>1</v>
      </c>
      <c r="AR11" s="20"/>
      <c r="BS11" s="17" t="s">
        <v>6</v>
      </c>
    </row>
    <row r="12" spans="1:74" s="1" customFormat="1" ht="7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26</v>
      </c>
      <c r="AK13" s="26" t="s">
        <v>23</v>
      </c>
      <c r="AN13" s="24" t="s">
        <v>1</v>
      </c>
      <c r="AR13" s="20"/>
      <c r="BS13" s="17" t="s">
        <v>6</v>
      </c>
    </row>
    <row r="14" spans="1:74" ht="12.5">
      <c r="B14" s="20"/>
      <c r="E14" s="24" t="s">
        <v>27</v>
      </c>
      <c r="AK14" s="26" t="s">
        <v>25</v>
      </c>
      <c r="AN14" s="24" t="s">
        <v>1</v>
      </c>
      <c r="AR14" s="20"/>
      <c r="BS14" s="17" t="s">
        <v>6</v>
      </c>
    </row>
    <row r="15" spans="1:74" s="1" customFormat="1" ht="7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28</v>
      </c>
      <c r="AK16" s="26" t="s">
        <v>23</v>
      </c>
      <c r="AN16" s="24" t="s">
        <v>1</v>
      </c>
      <c r="AR16" s="20"/>
      <c r="BS16" s="17" t="s">
        <v>3</v>
      </c>
    </row>
    <row r="17" spans="1:71" s="1" customFormat="1" ht="18.5" customHeight="1">
      <c r="B17" s="20"/>
      <c r="E17" s="24" t="s">
        <v>29</v>
      </c>
      <c r="AK17" s="26" t="s">
        <v>25</v>
      </c>
      <c r="AN17" s="24" t="s">
        <v>1</v>
      </c>
      <c r="AR17" s="20"/>
      <c r="BS17" s="17" t="s">
        <v>30</v>
      </c>
    </row>
    <row r="18" spans="1:71" s="1" customFormat="1" ht="7" customHeight="1">
      <c r="B18" s="20"/>
      <c r="AR18" s="20"/>
      <c r="BS18" s="17" t="s">
        <v>6</v>
      </c>
    </row>
    <row r="19" spans="1:71" s="1" customFormat="1" ht="12" customHeight="1">
      <c r="B19" s="20"/>
      <c r="D19" s="26" t="s">
        <v>31</v>
      </c>
      <c r="AK19" s="26" t="s">
        <v>23</v>
      </c>
      <c r="AN19" s="24" t="s">
        <v>1</v>
      </c>
      <c r="AR19" s="20"/>
      <c r="BS19" s="17" t="s">
        <v>6</v>
      </c>
    </row>
    <row r="20" spans="1:71" s="1" customFormat="1" ht="18.5" customHeight="1">
      <c r="B20" s="20"/>
      <c r="E20" s="24" t="s">
        <v>32</v>
      </c>
      <c r="AK20" s="26" t="s">
        <v>25</v>
      </c>
      <c r="AN20" s="24" t="s">
        <v>1</v>
      </c>
      <c r="AR20" s="20"/>
      <c r="BS20" s="17" t="s">
        <v>30</v>
      </c>
    </row>
    <row r="21" spans="1:71" s="1" customFormat="1" ht="7" customHeight="1">
      <c r="B21" s="20"/>
      <c r="AR21" s="20"/>
    </row>
    <row r="22" spans="1:71" s="1" customFormat="1" ht="12" customHeight="1">
      <c r="B22" s="20"/>
      <c r="D22" s="26" t="s">
        <v>33</v>
      </c>
      <c r="AR22" s="20"/>
    </row>
    <row r="23" spans="1:71" s="1" customFormat="1" ht="16.5" customHeight="1">
      <c r="B23" s="20"/>
      <c r="E23" s="182" t="s">
        <v>1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R23" s="20"/>
    </row>
    <row r="24" spans="1:71" s="1" customFormat="1" ht="7" customHeight="1">
      <c r="B24" s="20"/>
      <c r="AR24" s="20"/>
    </row>
    <row r="25" spans="1:71" s="1" customFormat="1" ht="7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2" customFormat="1" ht="25.9" customHeight="1">
      <c r="A26" s="29"/>
      <c r="B26" s="30"/>
      <c r="C26" s="29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3">
        <f>ROUND(AG94,2)</f>
        <v>49298545</v>
      </c>
      <c r="AL26" s="184"/>
      <c r="AM26" s="184"/>
      <c r="AN26" s="184"/>
      <c r="AO26" s="184"/>
      <c r="AP26" s="29"/>
      <c r="AQ26" s="29"/>
      <c r="AR26" s="30"/>
      <c r="BE26" s="29"/>
    </row>
    <row r="27" spans="1:71" s="2" customFormat="1" ht="7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71" s="2" customFormat="1" ht="12.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85" t="s">
        <v>35</v>
      </c>
      <c r="M28" s="185"/>
      <c r="N28" s="185"/>
      <c r="O28" s="185"/>
      <c r="P28" s="185"/>
      <c r="Q28" s="29"/>
      <c r="R28" s="29"/>
      <c r="S28" s="29"/>
      <c r="T28" s="29"/>
      <c r="U28" s="29"/>
      <c r="V28" s="29"/>
      <c r="W28" s="185" t="s">
        <v>36</v>
      </c>
      <c r="X28" s="185"/>
      <c r="Y28" s="185"/>
      <c r="Z28" s="185"/>
      <c r="AA28" s="185"/>
      <c r="AB28" s="185"/>
      <c r="AC28" s="185"/>
      <c r="AD28" s="185"/>
      <c r="AE28" s="185"/>
      <c r="AF28" s="29"/>
      <c r="AG28" s="29"/>
      <c r="AH28" s="29"/>
      <c r="AI28" s="29"/>
      <c r="AJ28" s="29"/>
      <c r="AK28" s="185" t="s">
        <v>37</v>
      </c>
      <c r="AL28" s="185"/>
      <c r="AM28" s="185"/>
      <c r="AN28" s="185"/>
      <c r="AO28" s="185"/>
      <c r="AP28" s="29"/>
      <c r="AQ28" s="29"/>
      <c r="AR28" s="30"/>
      <c r="BE28" s="29"/>
    </row>
    <row r="29" spans="1:71" s="3" customFormat="1" ht="14.4" customHeight="1">
      <c r="B29" s="34"/>
      <c r="D29" s="26" t="s">
        <v>38</v>
      </c>
      <c r="F29" s="26" t="s">
        <v>39</v>
      </c>
      <c r="L29" s="188">
        <v>0.21</v>
      </c>
      <c r="M29" s="187"/>
      <c r="N29" s="187"/>
      <c r="O29" s="187"/>
      <c r="P29" s="187"/>
      <c r="W29" s="186">
        <f>ROUND(AZ94, 2)</f>
        <v>0</v>
      </c>
      <c r="X29" s="187"/>
      <c r="Y29" s="187"/>
      <c r="Z29" s="187"/>
      <c r="AA29" s="187"/>
      <c r="AB29" s="187"/>
      <c r="AC29" s="187"/>
      <c r="AD29" s="187"/>
      <c r="AE29" s="187"/>
      <c r="AK29" s="186">
        <f>ROUND(AV94, 2)</f>
        <v>0</v>
      </c>
      <c r="AL29" s="187"/>
      <c r="AM29" s="187"/>
      <c r="AN29" s="187"/>
      <c r="AO29" s="187"/>
      <c r="AR29" s="34"/>
    </row>
    <row r="30" spans="1:71" s="3" customFormat="1" ht="14.4" customHeight="1">
      <c r="B30" s="34"/>
      <c r="F30" s="26" t="s">
        <v>40</v>
      </c>
      <c r="L30" s="188">
        <v>0.15</v>
      </c>
      <c r="M30" s="187"/>
      <c r="N30" s="187"/>
      <c r="O30" s="187"/>
      <c r="P30" s="187"/>
      <c r="W30" s="186">
        <f>ROUND(BA94, 2)</f>
        <v>49298545</v>
      </c>
      <c r="X30" s="187"/>
      <c r="Y30" s="187"/>
      <c r="Z30" s="187"/>
      <c r="AA30" s="187"/>
      <c r="AB30" s="187"/>
      <c r="AC30" s="187"/>
      <c r="AD30" s="187"/>
      <c r="AE30" s="187"/>
      <c r="AK30" s="186">
        <f>ROUND(AW94, 2)</f>
        <v>7394781.75</v>
      </c>
      <c r="AL30" s="187"/>
      <c r="AM30" s="187"/>
      <c r="AN30" s="187"/>
      <c r="AO30" s="187"/>
      <c r="AR30" s="34"/>
    </row>
    <row r="31" spans="1:71" s="3" customFormat="1" ht="14.4" hidden="1" customHeight="1">
      <c r="B31" s="34"/>
      <c r="F31" s="26" t="s">
        <v>41</v>
      </c>
      <c r="L31" s="188">
        <v>0.21</v>
      </c>
      <c r="M31" s="187"/>
      <c r="N31" s="187"/>
      <c r="O31" s="187"/>
      <c r="P31" s="187"/>
      <c r="W31" s="186">
        <f>ROUND(BB94, 2)</f>
        <v>0</v>
      </c>
      <c r="X31" s="187"/>
      <c r="Y31" s="187"/>
      <c r="Z31" s="187"/>
      <c r="AA31" s="187"/>
      <c r="AB31" s="187"/>
      <c r="AC31" s="187"/>
      <c r="AD31" s="187"/>
      <c r="AE31" s="187"/>
      <c r="AK31" s="186">
        <v>0</v>
      </c>
      <c r="AL31" s="187"/>
      <c r="AM31" s="187"/>
      <c r="AN31" s="187"/>
      <c r="AO31" s="187"/>
      <c r="AR31" s="34"/>
    </row>
    <row r="32" spans="1:71" s="3" customFormat="1" ht="14.4" hidden="1" customHeight="1">
      <c r="B32" s="34"/>
      <c r="F32" s="26" t="s">
        <v>42</v>
      </c>
      <c r="L32" s="188">
        <v>0.15</v>
      </c>
      <c r="M32" s="187"/>
      <c r="N32" s="187"/>
      <c r="O32" s="187"/>
      <c r="P32" s="187"/>
      <c r="W32" s="186">
        <f>ROUND(BC94, 2)</f>
        <v>0</v>
      </c>
      <c r="X32" s="187"/>
      <c r="Y32" s="187"/>
      <c r="Z32" s="187"/>
      <c r="AA32" s="187"/>
      <c r="AB32" s="187"/>
      <c r="AC32" s="187"/>
      <c r="AD32" s="187"/>
      <c r="AE32" s="187"/>
      <c r="AK32" s="186">
        <v>0</v>
      </c>
      <c r="AL32" s="187"/>
      <c r="AM32" s="187"/>
      <c r="AN32" s="187"/>
      <c r="AO32" s="187"/>
      <c r="AR32" s="34"/>
    </row>
    <row r="33" spans="1:57" s="3" customFormat="1" ht="14.4" hidden="1" customHeight="1">
      <c r="B33" s="34"/>
      <c r="F33" s="26" t="s">
        <v>43</v>
      </c>
      <c r="L33" s="188">
        <v>0</v>
      </c>
      <c r="M33" s="187"/>
      <c r="N33" s="187"/>
      <c r="O33" s="187"/>
      <c r="P33" s="187"/>
      <c r="W33" s="186">
        <f>ROUND(BD94, 2)</f>
        <v>0</v>
      </c>
      <c r="X33" s="187"/>
      <c r="Y33" s="187"/>
      <c r="Z33" s="187"/>
      <c r="AA33" s="187"/>
      <c r="AB33" s="187"/>
      <c r="AC33" s="187"/>
      <c r="AD33" s="187"/>
      <c r="AE33" s="187"/>
      <c r="AK33" s="186">
        <v>0</v>
      </c>
      <c r="AL33" s="187"/>
      <c r="AM33" s="187"/>
      <c r="AN33" s="187"/>
      <c r="AO33" s="187"/>
      <c r="AR33" s="34"/>
    </row>
    <row r="34" spans="1:57" s="2" customFormat="1" ht="7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189" t="s">
        <v>46</v>
      </c>
      <c r="Y35" s="190"/>
      <c r="Z35" s="190"/>
      <c r="AA35" s="190"/>
      <c r="AB35" s="190"/>
      <c r="AC35" s="37"/>
      <c r="AD35" s="37"/>
      <c r="AE35" s="37"/>
      <c r="AF35" s="37"/>
      <c r="AG35" s="37"/>
      <c r="AH35" s="37"/>
      <c r="AI35" s="37"/>
      <c r="AJ35" s="37"/>
      <c r="AK35" s="191">
        <f>SUM(AK26:AK33)</f>
        <v>56693326.75</v>
      </c>
      <c r="AL35" s="190"/>
      <c r="AM35" s="190"/>
      <c r="AN35" s="190"/>
      <c r="AO35" s="192"/>
      <c r="AP35" s="35"/>
      <c r="AQ35" s="35"/>
      <c r="AR35" s="30"/>
      <c r="BE35" s="29"/>
    </row>
    <row r="36" spans="1:57" s="2" customFormat="1" ht="7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" customHeight="1">
      <c r="B38" s="20"/>
      <c r="AR38" s="20"/>
    </row>
    <row r="39" spans="1:57" s="1" customFormat="1" ht="14.4" customHeight="1">
      <c r="B39" s="20"/>
      <c r="AR39" s="20"/>
    </row>
    <row r="40" spans="1:57" s="1" customFormat="1" ht="14.4" customHeight="1">
      <c r="B40" s="20"/>
      <c r="AR40" s="20"/>
    </row>
    <row r="41" spans="1:57" s="1" customFormat="1" ht="14.4" customHeight="1">
      <c r="B41" s="20"/>
      <c r="AR41" s="20"/>
    </row>
    <row r="42" spans="1:57" s="1" customFormat="1" ht="14.4" customHeight="1">
      <c r="B42" s="20"/>
      <c r="AR42" s="20"/>
    </row>
    <row r="43" spans="1:57" s="1" customFormat="1" ht="14.4" customHeight="1">
      <c r="B43" s="20"/>
      <c r="AR43" s="20"/>
    </row>
    <row r="44" spans="1:57" s="1" customFormat="1" ht="14.4" customHeight="1">
      <c r="B44" s="20"/>
      <c r="AR44" s="20"/>
    </row>
    <row r="45" spans="1:57" s="1" customFormat="1" ht="14.4" customHeight="1">
      <c r="B45" s="20"/>
      <c r="AR45" s="20"/>
    </row>
    <row r="46" spans="1:57" s="1" customFormat="1" ht="14.4" customHeight="1">
      <c r="B46" s="20"/>
      <c r="AR46" s="20"/>
    </row>
    <row r="47" spans="1:57" s="1" customFormat="1" ht="14.4" customHeight="1">
      <c r="B47" s="20"/>
      <c r="AR47" s="20"/>
    </row>
    <row r="48" spans="1:57" s="1" customFormat="1" ht="14.4" customHeight="1">
      <c r="B48" s="20"/>
      <c r="AR48" s="20"/>
    </row>
    <row r="49" spans="1:57" s="2" customFormat="1" ht="14.4" customHeight="1">
      <c r="B49" s="39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39"/>
    </row>
    <row r="50" spans="1:57" ht="10">
      <c r="B50" s="20"/>
      <c r="AR50" s="20"/>
    </row>
    <row r="51" spans="1:57" ht="10">
      <c r="B51" s="20"/>
      <c r="AR51" s="20"/>
    </row>
    <row r="52" spans="1:57" ht="10">
      <c r="B52" s="20"/>
      <c r="AR52" s="20"/>
    </row>
    <row r="53" spans="1:57" ht="10">
      <c r="B53" s="20"/>
      <c r="AR53" s="20"/>
    </row>
    <row r="54" spans="1:57" ht="10">
      <c r="B54" s="20"/>
      <c r="AR54" s="20"/>
    </row>
    <row r="55" spans="1:57" ht="10">
      <c r="B55" s="20"/>
      <c r="AR55" s="20"/>
    </row>
    <row r="56" spans="1:57" ht="10">
      <c r="B56" s="20"/>
      <c r="AR56" s="20"/>
    </row>
    <row r="57" spans="1:57" ht="10">
      <c r="B57" s="20"/>
      <c r="AR57" s="20"/>
    </row>
    <row r="58" spans="1:57" ht="10">
      <c r="B58" s="20"/>
      <c r="AR58" s="20"/>
    </row>
    <row r="59" spans="1:57" ht="10">
      <c r="B59" s="20"/>
      <c r="AR59" s="20"/>
    </row>
    <row r="60" spans="1:57" s="2" customFormat="1" ht="12.5">
      <c r="A60" s="29"/>
      <c r="B60" s="30"/>
      <c r="C60" s="29"/>
      <c r="D60" s="42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49</v>
      </c>
      <c r="AI60" s="32"/>
      <c r="AJ60" s="32"/>
      <c r="AK60" s="32"/>
      <c r="AL60" s="32"/>
      <c r="AM60" s="42" t="s">
        <v>50</v>
      </c>
      <c r="AN60" s="32"/>
      <c r="AO60" s="32"/>
      <c r="AP60" s="29"/>
      <c r="AQ60" s="29"/>
      <c r="AR60" s="30"/>
      <c r="BE60" s="29"/>
    </row>
    <row r="61" spans="1:57" ht="10">
      <c r="B61" s="20"/>
      <c r="AR61" s="20"/>
    </row>
    <row r="62" spans="1:57" ht="10">
      <c r="B62" s="20"/>
      <c r="AR62" s="20"/>
    </row>
    <row r="63" spans="1:57" ht="10">
      <c r="B63" s="20"/>
      <c r="AR63" s="20"/>
    </row>
    <row r="64" spans="1:57" s="2" customFormat="1" ht="13">
      <c r="A64" s="29"/>
      <c r="B64" s="30"/>
      <c r="C64" s="29"/>
      <c r="D64" s="40" t="s">
        <v>51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52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0">
      <c r="B65" s="20"/>
      <c r="AR65" s="20"/>
    </row>
    <row r="66" spans="1:57" ht="10">
      <c r="B66" s="20"/>
      <c r="AR66" s="20"/>
    </row>
    <row r="67" spans="1:57" ht="10">
      <c r="B67" s="20"/>
      <c r="AR67" s="20"/>
    </row>
    <row r="68" spans="1:57" ht="10">
      <c r="B68" s="20"/>
      <c r="AR68" s="20"/>
    </row>
    <row r="69" spans="1:57" ht="10">
      <c r="B69" s="20"/>
      <c r="AR69" s="20"/>
    </row>
    <row r="70" spans="1:57" ht="10">
      <c r="B70" s="20"/>
      <c r="AR70" s="20"/>
    </row>
    <row r="71" spans="1:57" ht="10">
      <c r="B71" s="20"/>
      <c r="AR71" s="20"/>
    </row>
    <row r="72" spans="1:57" ht="10">
      <c r="B72" s="20"/>
      <c r="AR72" s="20"/>
    </row>
    <row r="73" spans="1:57" ht="10">
      <c r="B73" s="20"/>
      <c r="AR73" s="20"/>
    </row>
    <row r="74" spans="1:57" ht="10">
      <c r="B74" s="20"/>
      <c r="AR74" s="20"/>
    </row>
    <row r="75" spans="1:57" s="2" customFormat="1" ht="12.5">
      <c r="A75" s="29"/>
      <c r="B75" s="30"/>
      <c r="C75" s="29"/>
      <c r="D75" s="42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49</v>
      </c>
      <c r="AI75" s="32"/>
      <c r="AJ75" s="32"/>
      <c r="AK75" s="32"/>
      <c r="AL75" s="32"/>
      <c r="AM75" s="42" t="s">
        <v>50</v>
      </c>
      <c r="AN75" s="32"/>
      <c r="AO75" s="32"/>
      <c r="AP75" s="29"/>
      <c r="AQ75" s="29"/>
      <c r="AR75" s="30"/>
      <c r="BE75" s="29"/>
    </row>
    <row r="76" spans="1:57" s="2" customFormat="1" ht="10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7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5" customHeight="1">
      <c r="A82" s="29"/>
      <c r="B82" s="30"/>
      <c r="C82" s="21" t="s">
        <v>53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6" t="s">
        <v>12</v>
      </c>
      <c r="L84" s="4" t="str">
        <f>K5</f>
        <v>08</v>
      </c>
      <c r="AR84" s="48"/>
    </row>
    <row r="85" spans="1:91" s="5" customFormat="1" ht="37" customHeight="1">
      <c r="B85" s="49"/>
      <c r="C85" s="50" t="s">
        <v>14</v>
      </c>
      <c r="L85" s="193" t="str">
        <f>K6</f>
        <v>Měšťanské domy na Nám. S. Freuda č.p. 44 a 45</v>
      </c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R85" s="49"/>
    </row>
    <row r="86" spans="1:91" s="2" customFormat="1" ht="7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6" t="s">
        <v>18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Náměstí Sigmunda Freuda č.p. 44, 45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20</v>
      </c>
      <c r="AJ87" s="29"/>
      <c r="AK87" s="29"/>
      <c r="AL87" s="29"/>
      <c r="AM87" s="195" t="str">
        <f>IF(AN8= "","",AN8)</f>
        <v>10. 6. 2022</v>
      </c>
      <c r="AN87" s="195"/>
      <c r="AO87" s="29"/>
      <c r="AP87" s="29"/>
      <c r="AQ87" s="29"/>
      <c r="AR87" s="30"/>
      <c r="BE87" s="29"/>
    </row>
    <row r="88" spans="1:91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25.65" customHeight="1">
      <c r="A89" s="29"/>
      <c r="B89" s="30"/>
      <c r="C89" s="26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Město Příbor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28</v>
      </c>
      <c r="AJ89" s="29"/>
      <c r="AK89" s="29"/>
      <c r="AL89" s="29"/>
      <c r="AM89" s="196" t="str">
        <f>IF(E17="","",E17)</f>
        <v xml:space="preserve">Barbora Štefková architekti s.r.o.  </v>
      </c>
      <c r="AN89" s="197"/>
      <c r="AO89" s="197"/>
      <c r="AP89" s="197"/>
      <c r="AQ89" s="29"/>
      <c r="AR89" s="30"/>
      <c r="AS89" s="198" t="s">
        <v>54</v>
      </c>
      <c r="AT89" s="199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15" customHeight="1">
      <c r="A90" s="29"/>
      <c r="B90" s="30"/>
      <c r="C90" s="26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31</v>
      </c>
      <c r="AJ90" s="29"/>
      <c r="AK90" s="29"/>
      <c r="AL90" s="29"/>
      <c r="AM90" s="196" t="str">
        <f>IF(E20="","",E20)</f>
        <v>Pavel Klus</v>
      </c>
      <c r="AN90" s="197"/>
      <c r="AO90" s="197"/>
      <c r="AP90" s="197"/>
      <c r="AQ90" s="29"/>
      <c r="AR90" s="30"/>
      <c r="AS90" s="200"/>
      <c r="AT90" s="20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7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0"/>
      <c r="AT91" s="201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02" t="s">
        <v>55</v>
      </c>
      <c r="D92" s="203"/>
      <c r="E92" s="203"/>
      <c r="F92" s="203"/>
      <c r="G92" s="203"/>
      <c r="H92" s="57"/>
      <c r="I92" s="204" t="s">
        <v>56</v>
      </c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5" t="s">
        <v>57</v>
      </c>
      <c r="AH92" s="203"/>
      <c r="AI92" s="203"/>
      <c r="AJ92" s="203"/>
      <c r="AK92" s="203"/>
      <c r="AL92" s="203"/>
      <c r="AM92" s="203"/>
      <c r="AN92" s="204" t="s">
        <v>58</v>
      </c>
      <c r="AO92" s="203"/>
      <c r="AP92" s="206"/>
      <c r="AQ92" s="58" t="s">
        <v>59</v>
      </c>
      <c r="AR92" s="30"/>
      <c r="AS92" s="59" t="s">
        <v>60</v>
      </c>
      <c r="AT92" s="60" t="s">
        <v>61</v>
      </c>
      <c r="AU92" s="60" t="s">
        <v>62</v>
      </c>
      <c r="AV92" s="60" t="s">
        <v>63</v>
      </c>
      <c r="AW92" s="60" t="s">
        <v>64</v>
      </c>
      <c r="AX92" s="60" t="s">
        <v>65</v>
      </c>
      <c r="AY92" s="60" t="s">
        <v>66</v>
      </c>
      <c r="AZ92" s="60" t="s">
        <v>67</v>
      </c>
      <c r="BA92" s="60" t="s">
        <v>68</v>
      </c>
      <c r="BB92" s="60" t="s">
        <v>69</v>
      </c>
      <c r="BC92" s="60" t="s">
        <v>70</v>
      </c>
      <c r="BD92" s="61" t="s">
        <v>71</v>
      </c>
      <c r="BE92" s="29"/>
    </row>
    <row r="93" spans="1:91" s="2" customFormat="1" ht="10.7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" customHeight="1">
      <c r="B94" s="65"/>
      <c r="C94" s="66" t="s">
        <v>72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0">
        <f>ROUND(AG95,2)</f>
        <v>49298545</v>
      </c>
      <c r="AH94" s="210"/>
      <c r="AI94" s="210"/>
      <c r="AJ94" s="210"/>
      <c r="AK94" s="210"/>
      <c r="AL94" s="210"/>
      <c r="AM94" s="210"/>
      <c r="AN94" s="211">
        <f>SUM(AG94,AT94)</f>
        <v>56693326.75</v>
      </c>
      <c r="AO94" s="211"/>
      <c r="AP94" s="211"/>
      <c r="AQ94" s="69" t="s">
        <v>1</v>
      </c>
      <c r="AR94" s="65"/>
      <c r="AS94" s="70">
        <f>ROUND(AS95,2)</f>
        <v>0</v>
      </c>
      <c r="AT94" s="71">
        <f>ROUND(SUM(AV94:AW94),2)</f>
        <v>7394781.75</v>
      </c>
      <c r="AU94" s="72">
        <f>ROUND(AU95,5)</f>
        <v>0</v>
      </c>
      <c r="AV94" s="71">
        <f>ROUND(AZ94*L29,2)</f>
        <v>0</v>
      </c>
      <c r="AW94" s="71">
        <f>ROUND(BA94*L30,2)</f>
        <v>7394781.75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49298545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73</v>
      </c>
      <c r="BT94" s="74" t="s">
        <v>74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16.5" customHeight="1">
      <c r="A95" s="76" t="s">
        <v>78</v>
      </c>
      <c r="B95" s="77"/>
      <c r="C95" s="78"/>
      <c r="D95" s="209" t="s">
        <v>79</v>
      </c>
      <c r="E95" s="209"/>
      <c r="F95" s="209"/>
      <c r="G95" s="209"/>
      <c r="H95" s="209"/>
      <c r="I95" s="79"/>
      <c r="J95" s="209" t="s">
        <v>80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7">
        <f>'1 - Předpokládané náklady...'!J30</f>
        <v>49298545</v>
      </c>
      <c r="AH95" s="208"/>
      <c r="AI95" s="208"/>
      <c r="AJ95" s="208"/>
      <c r="AK95" s="208"/>
      <c r="AL95" s="208"/>
      <c r="AM95" s="208"/>
      <c r="AN95" s="207">
        <f>SUM(AG95,AT95)</f>
        <v>56693326.75</v>
      </c>
      <c r="AO95" s="208"/>
      <c r="AP95" s="208"/>
      <c r="AQ95" s="80" t="s">
        <v>81</v>
      </c>
      <c r="AR95" s="77"/>
      <c r="AS95" s="81">
        <v>0</v>
      </c>
      <c r="AT95" s="82">
        <f>ROUND(SUM(AV95:AW95),2)</f>
        <v>7394781.75</v>
      </c>
      <c r="AU95" s="83">
        <f>'1 - Předpokládané náklady...'!P136</f>
        <v>0</v>
      </c>
      <c r="AV95" s="82">
        <f>'1 - Předpokládané náklady...'!J33</f>
        <v>0</v>
      </c>
      <c r="AW95" s="82">
        <f>'1 - Předpokládané náklady...'!J34</f>
        <v>7394781.75</v>
      </c>
      <c r="AX95" s="82">
        <f>'1 - Předpokládané náklady...'!J35</f>
        <v>0</v>
      </c>
      <c r="AY95" s="82">
        <f>'1 - Předpokládané náklady...'!J36</f>
        <v>0</v>
      </c>
      <c r="AZ95" s="82">
        <f>'1 - Předpokládané náklady...'!F33</f>
        <v>0</v>
      </c>
      <c r="BA95" s="82">
        <f>'1 - Předpokládané náklady...'!F34</f>
        <v>49298545</v>
      </c>
      <c r="BB95" s="82">
        <f>'1 - Předpokládané náklady...'!F35</f>
        <v>0</v>
      </c>
      <c r="BC95" s="82">
        <f>'1 - Předpokládané náklady...'!F36</f>
        <v>0</v>
      </c>
      <c r="BD95" s="84">
        <f>'1 - Předpokládané náklady...'!F37</f>
        <v>0</v>
      </c>
      <c r="BT95" s="85" t="s">
        <v>79</v>
      </c>
      <c r="BV95" s="85" t="s">
        <v>76</v>
      </c>
      <c r="BW95" s="85" t="s">
        <v>82</v>
      </c>
      <c r="BX95" s="85" t="s">
        <v>4</v>
      </c>
      <c r="CL95" s="85" t="s">
        <v>1</v>
      </c>
      <c r="CM95" s="85" t="s">
        <v>79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7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0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1 - Předpokládané náklady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15"/>
  <sheetViews>
    <sheetView showGridLines="0" tabSelected="1" workbookViewId="0">
      <selection activeCell="F12" sqref="F12"/>
    </sheetView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0">
      <c r="A1" s="86"/>
    </row>
    <row r="2" spans="1:46" s="1" customFormat="1" ht="37" customHeight="1">
      <c r="L2" s="212" t="s">
        <v>5</v>
      </c>
      <c r="M2" s="180"/>
      <c r="N2" s="180"/>
      <c r="O2" s="180"/>
      <c r="P2" s="180"/>
      <c r="Q2" s="180"/>
      <c r="R2" s="180"/>
      <c r="S2" s="180"/>
      <c r="T2" s="180"/>
      <c r="U2" s="180"/>
      <c r="V2" s="180"/>
      <c r="AT2" s="17" t="s">
        <v>82</v>
      </c>
    </row>
    <row r="3" spans="1:46" s="1" customFormat="1" ht="7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79</v>
      </c>
    </row>
    <row r="4" spans="1:46" s="1" customFormat="1" ht="25" customHeight="1">
      <c r="B4" s="20"/>
      <c r="D4" s="21" t="s">
        <v>83</v>
      </c>
      <c r="L4" s="20"/>
      <c r="M4" s="87" t="s">
        <v>10</v>
      </c>
      <c r="AT4" s="17" t="s">
        <v>3</v>
      </c>
    </row>
    <row r="5" spans="1:46" s="1" customFormat="1" ht="7" customHeight="1">
      <c r="B5" s="20"/>
      <c r="L5" s="20"/>
    </row>
    <row r="6" spans="1:46" s="1" customFormat="1" ht="12" customHeight="1">
      <c r="B6" s="20"/>
      <c r="D6" s="26" t="s">
        <v>14</v>
      </c>
      <c r="L6" s="20"/>
    </row>
    <row r="7" spans="1:46" s="1" customFormat="1" ht="16.5" customHeight="1">
      <c r="B7" s="20"/>
      <c r="E7" s="213" t="str">
        <f>'Rekapitulace stavby'!K6</f>
        <v>Měšťanské domy na Nám. S. Freuda č.p. 44 a 45</v>
      </c>
      <c r="F7" s="214"/>
      <c r="G7" s="214"/>
      <c r="H7" s="214"/>
      <c r="L7" s="20"/>
    </row>
    <row r="8" spans="1:46" s="2" customFormat="1" ht="12" customHeight="1">
      <c r="A8" s="29"/>
      <c r="B8" s="30"/>
      <c r="C8" s="29"/>
      <c r="D8" s="26" t="s">
        <v>84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93" t="s">
        <v>85</v>
      </c>
      <c r="F9" s="215"/>
      <c r="G9" s="215"/>
      <c r="H9" s="215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0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6" t="s">
        <v>16</v>
      </c>
      <c r="E11" s="29"/>
      <c r="F11" s="24" t="s">
        <v>1</v>
      </c>
      <c r="G11" s="29"/>
      <c r="H11" s="29"/>
      <c r="I11" s="26" t="s">
        <v>17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6" t="s">
        <v>18</v>
      </c>
      <c r="E12" s="29"/>
      <c r="F12" s="24" t="s">
        <v>19</v>
      </c>
      <c r="G12" s="29"/>
      <c r="H12" s="29"/>
      <c r="I12" s="26" t="s">
        <v>20</v>
      </c>
      <c r="J12" s="52" t="str">
        <f>'Rekapitulace stavby'!AN8</f>
        <v>10. 6. 2022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75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6" t="s">
        <v>22</v>
      </c>
      <c r="E14" s="29"/>
      <c r="F14" s="29"/>
      <c r="G14" s="29"/>
      <c r="H14" s="29"/>
      <c r="I14" s="26" t="s">
        <v>23</v>
      </c>
      <c r="J14" s="24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7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23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179" t="str">
        <f>'Rekapitulace stavby'!E14</f>
        <v xml:space="preserve"> </v>
      </c>
      <c r="F18" s="179"/>
      <c r="G18" s="179"/>
      <c r="H18" s="179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7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23</v>
      </c>
      <c r="J20" s="24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29</v>
      </c>
      <c r="F21" s="29"/>
      <c r="G21" s="29"/>
      <c r="H21" s="29"/>
      <c r="I21" s="26" t="s">
        <v>25</v>
      </c>
      <c r="J21" s="24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7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31</v>
      </c>
      <c r="E23" s="29"/>
      <c r="F23" s="29"/>
      <c r="G23" s="29"/>
      <c r="H23" s="29"/>
      <c r="I23" s="26" t="s">
        <v>23</v>
      </c>
      <c r="J23" s="24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">
        <v>32</v>
      </c>
      <c r="F24" s="29"/>
      <c r="G24" s="29"/>
      <c r="H24" s="29"/>
      <c r="I24" s="26" t="s">
        <v>25</v>
      </c>
      <c r="J24" s="24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7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33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8"/>
      <c r="B27" s="89"/>
      <c r="C27" s="88"/>
      <c r="D27" s="88"/>
      <c r="E27" s="182" t="s">
        <v>1</v>
      </c>
      <c r="F27" s="182"/>
      <c r="G27" s="182"/>
      <c r="H27" s="182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7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7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4" customHeight="1">
      <c r="A30" s="29"/>
      <c r="B30" s="30"/>
      <c r="C30" s="29"/>
      <c r="D30" s="91" t="s">
        <v>34</v>
      </c>
      <c r="E30" s="29"/>
      <c r="F30" s="29"/>
      <c r="G30" s="29"/>
      <c r="H30" s="29"/>
      <c r="I30" s="29"/>
      <c r="J30" s="68">
        <f>ROUND(J136, 2)</f>
        <v>49298545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7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" customHeight="1">
      <c r="A32" s="29"/>
      <c r="B32" s="30"/>
      <c r="C32" s="29"/>
      <c r="D32" s="29"/>
      <c r="E32" s="29"/>
      <c r="F32" s="33" t="s">
        <v>36</v>
      </c>
      <c r="G32" s="29"/>
      <c r="H32" s="29"/>
      <c r="I32" s="33" t="s">
        <v>35</v>
      </c>
      <c r="J32" s="33" t="s">
        <v>37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" customHeight="1">
      <c r="A33" s="29"/>
      <c r="B33" s="30"/>
      <c r="C33" s="29"/>
      <c r="D33" s="92" t="s">
        <v>38</v>
      </c>
      <c r="E33" s="26" t="s">
        <v>39</v>
      </c>
      <c r="F33" s="93">
        <f>ROUND((SUM(BE136:BE314)),  2)</f>
        <v>0</v>
      </c>
      <c r="G33" s="29"/>
      <c r="H33" s="29"/>
      <c r="I33" s="94">
        <v>0.21</v>
      </c>
      <c r="J33" s="93">
        <f>ROUND(((SUM(BE136:BE314))*I33),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" customHeight="1">
      <c r="A34" s="29"/>
      <c r="B34" s="30"/>
      <c r="C34" s="29"/>
      <c r="D34" s="29"/>
      <c r="E34" s="26" t="s">
        <v>40</v>
      </c>
      <c r="F34" s="93">
        <f>ROUND((SUM(BF136:BF314)),  2)</f>
        <v>49298545</v>
      </c>
      <c r="G34" s="29"/>
      <c r="H34" s="29"/>
      <c r="I34" s="94">
        <v>0.15</v>
      </c>
      <c r="J34" s="93">
        <f>ROUND(((SUM(BF136:BF314))*I34),  2)</f>
        <v>7394781.75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" hidden="1" customHeight="1">
      <c r="A35" s="29"/>
      <c r="B35" s="30"/>
      <c r="C35" s="29"/>
      <c r="D35" s="29"/>
      <c r="E35" s="26" t="s">
        <v>41</v>
      </c>
      <c r="F35" s="93">
        <f>ROUND((SUM(BG136:BG314)),  2)</f>
        <v>0</v>
      </c>
      <c r="G35" s="29"/>
      <c r="H35" s="29"/>
      <c r="I35" s="94">
        <v>0.21</v>
      </c>
      <c r="J35" s="9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" hidden="1" customHeight="1">
      <c r="A36" s="29"/>
      <c r="B36" s="30"/>
      <c r="C36" s="29"/>
      <c r="D36" s="29"/>
      <c r="E36" s="26" t="s">
        <v>42</v>
      </c>
      <c r="F36" s="93">
        <f>ROUND((SUM(BH136:BH314)),  2)</f>
        <v>0</v>
      </c>
      <c r="G36" s="29"/>
      <c r="H36" s="29"/>
      <c r="I36" s="94">
        <v>0.15</v>
      </c>
      <c r="J36" s="9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" hidden="1" customHeight="1">
      <c r="A37" s="29"/>
      <c r="B37" s="30"/>
      <c r="C37" s="29"/>
      <c r="D37" s="29"/>
      <c r="E37" s="26" t="s">
        <v>43</v>
      </c>
      <c r="F37" s="93">
        <f>ROUND((SUM(BI136:BI314)),  2)</f>
        <v>0</v>
      </c>
      <c r="G37" s="29"/>
      <c r="H37" s="29"/>
      <c r="I37" s="94">
        <v>0</v>
      </c>
      <c r="J37" s="9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7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4" customHeight="1">
      <c r="A39" s="29"/>
      <c r="B39" s="30"/>
      <c r="C39" s="95"/>
      <c r="D39" s="96" t="s">
        <v>44</v>
      </c>
      <c r="E39" s="57"/>
      <c r="F39" s="57"/>
      <c r="G39" s="97" t="s">
        <v>45</v>
      </c>
      <c r="H39" s="98" t="s">
        <v>46</v>
      </c>
      <c r="I39" s="57"/>
      <c r="J39" s="99">
        <f>SUM(J30:J37)</f>
        <v>56693326.75</v>
      </c>
      <c r="K39" s="100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" customHeight="1">
      <c r="B41" s="20"/>
      <c r="L41" s="20"/>
    </row>
    <row r="42" spans="1:31" s="1" customFormat="1" ht="14.4" customHeight="1">
      <c r="B42" s="20"/>
      <c r="L42" s="20"/>
    </row>
    <row r="43" spans="1:31" s="1" customFormat="1" ht="14.4" customHeight="1">
      <c r="B43" s="20"/>
      <c r="L43" s="20"/>
    </row>
    <row r="44" spans="1:31" s="1" customFormat="1" ht="14.4" customHeight="1">
      <c r="B44" s="20"/>
      <c r="L44" s="20"/>
    </row>
    <row r="45" spans="1:31" s="1" customFormat="1" ht="14.4" customHeight="1">
      <c r="B45" s="20"/>
      <c r="L45" s="20"/>
    </row>
    <row r="46" spans="1:31" s="1" customFormat="1" ht="14.4" customHeight="1">
      <c r="B46" s="20"/>
      <c r="L46" s="20"/>
    </row>
    <row r="47" spans="1:31" s="1" customFormat="1" ht="14.4" customHeight="1">
      <c r="B47" s="20"/>
      <c r="L47" s="20"/>
    </row>
    <row r="48" spans="1:31" s="1" customFormat="1" ht="14.4" customHeight="1">
      <c r="B48" s="20"/>
      <c r="L48" s="20"/>
    </row>
    <row r="49" spans="1:31" s="1" customFormat="1" ht="14.4" customHeight="1">
      <c r="B49" s="20"/>
      <c r="L49" s="20"/>
    </row>
    <row r="50" spans="1:31" s="2" customFormat="1" ht="14.4" customHeight="1">
      <c r="B50" s="39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39"/>
    </row>
    <row r="51" spans="1:31" ht="10">
      <c r="B51" s="20"/>
      <c r="L51" s="20"/>
    </row>
    <row r="52" spans="1:31" ht="10">
      <c r="B52" s="20"/>
      <c r="L52" s="20"/>
    </row>
    <row r="53" spans="1:31" ht="10">
      <c r="B53" s="20"/>
      <c r="L53" s="20"/>
    </row>
    <row r="54" spans="1:31" ht="10">
      <c r="B54" s="20"/>
      <c r="L54" s="20"/>
    </row>
    <row r="55" spans="1:31" ht="10">
      <c r="B55" s="20"/>
      <c r="L55" s="20"/>
    </row>
    <row r="56" spans="1:31" ht="10">
      <c r="B56" s="20"/>
      <c r="L56" s="20"/>
    </row>
    <row r="57" spans="1:31" ht="10">
      <c r="B57" s="20"/>
      <c r="L57" s="20"/>
    </row>
    <row r="58" spans="1:31" ht="10">
      <c r="B58" s="20"/>
      <c r="L58" s="20"/>
    </row>
    <row r="59" spans="1:31" ht="10">
      <c r="B59" s="20"/>
      <c r="L59" s="20"/>
    </row>
    <row r="60" spans="1:31" ht="10">
      <c r="B60" s="20"/>
      <c r="L60" s="20"/>
    </row>
    <row r="61" spans="1:31" s="2" customFormat="1" ht="12.5">
      <c r="A61" s="29"/>
      <c r="B61" s="30"/>
      <c r="C61" s="29"/>
      <c r="D61" s="42" t="s">
        <v>49</v>
      </c>
      <c r="E61" s="32"/>
      <c r="F61" s="101" t="s">
        <v>50</v>
      </c>
      <c r="G61" s="42" t="s">
        <v>49</v>
      </c>
      <c r="H61" s="32"/>
      <c r="I61" s="32"/>
      <c r="J61" s="102" t="s">
        <v>50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0">
      <c r="B62" s="20"/>
      <c r="L62" s="20"/>
    </row>
    <row r="63" spans="1:31" ht="10">
      <c r="B63" s="20"/>
      <c r="L63" s="20"/>
    </row>
    <row r="64" spans="1:31" ht="10">
      <c r="B64" s="20"/>
      <c r="L64" s="20"/>
    </row>
    <row r="65" spans="1:31" s="2" customFormat="1" ht="13">
      <c r="A65" s="29"/>
      <c r="B65" s="30"/>
      <c r="C65" s="29"/>
      <c r="D65" s="40" t="s">
        <v>51</v>
      </c>
      <c r="E65" s="43"/>
      <c r="F65" s="43"/>
      <c r="G65" s="40" t="s">
        <v>52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0">
      <c r="B66" s="20"/>
      <c r="L66" s="20"/>
    </row>
    <row r="67" spans="1:31" ht="10">
      <c r="B67" s="20"/>
      <c r="L67" s="20"/>
    </row>
    <row r="68" spans="1:31" ht="10">
      <c r="B68" s="20"/>
      <c r="L68" s="20"/>
    </row>
    <row r="69" spans="1:31" ht="10">
      <c r="B69" s="20"/>
      <c r="L69" s="20"/>
    </row>
    <row r="70" spans="1:31" ht="10">
      <c r="B70" s="20"/>
      <c r="L70" s="20"/>
    </row>
    <row r="71" spans="1:31" ht="10">
      <c r="B71" s="20"/>
      <c r="L71" s="20"/>
    </row>
    <row r="72" spans="1:31" ht="10">
      <c r="B72" s="20"/>
      <c r="L72" s="20"/>
    </row>
    <row r="73" spans="1:31" ht="10">
      <c r="B73" s="20"/>
      <c r="L73" s="20"/>
    </row>
    <row r="74" spans="1:31" ht="10">
      <c r="B74" s="20"/>
      <c r="L74" s="20"/>
    </row>
    <row r="75" spans="1:31" ht="10">
      <c r="B75" s="20"/>
      <c r="L75" s="20"/>
    </row>
    <row r="76" spans="1:31" s="2" customFormat="1" ht="12.5">
      <c r="A76" s="29"/>
      <c r="B76" s="30"/>
      <c r="C76" s="29"/>
      <c r="D76" s="42" t="s">
        <v>49</v>
      </c>
      <c r="E76" s="32"/>
      <c r="F76" s="101" t="s">
        <v>50</v>
      </c>
      <c r="G76" s="42" t="s">
        <v>49</v>
      </c>
      <c r="H76" s="32"/>
      <c r="I76" s="32"/>
      <c r="J76" s="102" t="s">
        <v>50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7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5" customHeight="1">
      <c r="A82" s="29"/>
      <c r="B82" s="30"/>
      <c r="C82" s="21" t="s">
        <v>86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7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6" t="s">
        <v>14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3" t="str">
        <f>E7</f>
        <v>Měšťanské domy na Nám. S. Freuda č.p. 44 a 45</v>
      </c>
      <c r="F85" s="214"/>
      <c r="G85" s="214"/>
      <c r="H85" s="214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6" t="s">
        <v>84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93" t="str">
        <f>E9</f>
        <v>1 - Předpokládané náklady na rekonstrukci</v>
      </c>
      <c r="F87" s="215"/>
      <c r="G87" s="215"/>
      <c r="H87" s="215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7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6" t="s">
        <v>18</v>
      </c>
      <c r="D89" s="29"/>
      <c r="E89" s="29"/>
      <c r="F89" s="24" t="str">
        <f>F12</f>
        <v>Náměstí Sigmunda Freuda č.p. 44, 45</v>
      </c>
      <c r="G89" s="29"/>
      <c r="H89" s="29"/>
      <c r="I89" s="26" t="s">
        <v>20</v>
      </c>
      <c r="J89" s="52" t="str">
        <f>IF(J12="","",J12)</f>
        <v>10. 6. 2022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7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25.65" customHeight="1">
      <c r="A91" s="29"/>
      <c r="B91" s="30"/>
      <c r="C91" s="26" t="s">
        <v>22</v>
      </c>
      <c r="D91" s="29"/>
      <c r="E91" s="29"/>
      <c r="F91" s="24" t="str">
        <f>E15</f>
        <v>Město Příbor</v>
      </c>
      <c r="G91" s="29"/>
      <c r="H91" s="29"/>
      <c r="I91" s="26" t="s">
        <v>28</v>
      </c>
      <c r="J91" s="27" t="str">
        <f>E21</f>
        <v xml:space="preserve">Barbora Štefková architekti s.r.o. 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15" customHeight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31</v>
      </c>
      <c r="J92" s="27" t="str">
        <f>E24</f>
        <v>Pavel Klus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2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3" t="s">
        <v>87</v>
      </c>
      <c r="D94" s="95"/>
      <c r="E94" s="95"/>
      <c r="F94" s="95"/>
      <c r="G94" s="95"/>
      <c r="H94" s="95"/>
      <c r="I94" s="95"/>
      <c r="J94" s="104" t="s">
        <v>88</v>
      </c>
      <c r="K94" s="9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2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75" customHeight="1">
      <c r="A96" s="29"/>
      <c r="B96" s="30"/>
      <c r="C96" s="105" t="s">
        <v>89</v>
      </c>
      <c r="D96" s="29"/>
      <c r="E96" s="29"/>
      <c r="F96" s="29"/>
      <c r="G96" s="29"/>
      <c r="H96" s="29"/>
      <c r="I96" s="29"/>
      <c r="J96" s="68">
        <f>J136</f>
        <v>49298545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90</v>
      </c>
    </row>
    <row r="97" spans="2:12" s="9" customFormat="1" ht="25" customHeight="1">
      <c r="B97" s="106"/>
      <c r="D97" s="107" t="s">
        <v>91</v>
      </c>
      <c r="E97" s="108"/>
      <c r="F97" s="108"/>
      <c r="G97" s="108"/>
      <c r="H97" s="108"/>
      <c r="I97" s="108"/>
      <c r="J97" s="109">
        <f>J137</f>
        <v>34665670</v>
      </c>
      <c r="L97" s="106"/>
    </row>
    <row r="98" spans="2:12" s="10" customFormat="1" ht="19.899999999999999" customHeight="1">
      <c r="B98" s="110"/>
      <c r="D98" s="111" t="s">
        <v>92</v>
      </c>
      <c r="E98" s="112"/>
      <c r="F98" s="112"/>
      <c r="G98" s="112"/>
      <c r="H98" s="112"/>
      <c r="I98" s="112"/>
      <c r="J98" s="113">
        <f>J138</f>
        <v>1360800</v>
      </c>
      <c r="L98" s="110"/>
    </row>
    <row r="99" spans="2:12" s="10" customFormat="1" ht="14.9" customHeight="1">
      <c r="B99" s="110"/>
      <c r="D99" s="111" t="s">
        <v>93</v>
      </c>
      <c r="E99" s="112"/>
      <c r="F99" s="112"/>
      <c r="G99" s="112"/>
      <c r="H99" s="112"/>
      <c r="I99" s="112"/>
      <c r="J99" s="113">
        <f>J139</f>
        <v>1360800</v>
      </c>
      <c r="L99" s="110"/>
    </row>
    <row r="100" spans="2:12" s="10" customFormat="1" ht="19.899999999999999" customHeight="1">
      <c r="B100" s="110"/>
      <c r="D100" s="111" t="s">
        <v>94</v>
      </c>
      <c r="E100" s="112"/>
      <c r="F100" s="112"/>
      <c r="G100" s="112"/>
      <c r="H100" s="112"/>
      <c r="I100" s="112"/>
      <c r="J100" s="113">
        <f>J142</f>
        <v>8755200</v>
      </c>
      <c r="L100" s="110"/>
    </row>
    <row r="101" spans="2:12" s="10" customFormat="1" ht="14.9" customHeight="1">
      <c r="B101" s="110"/>
      <c r="D101" s="111" t="s">
        <v>95</v>
      </c>
      <c r="E101" s="112"/>
      <c r="F101" s="112"/>
      <c r="G101" s="112"/>
      <c r="H101" s="112"/>
      <c r="I101" s="112"/>
      <c r="J101" s="113">
        <f>J143</f>
        <v>8755200</v>
      </c>
      <c r="L101" s="110"/>
    </row>
    <row r="102" spans="2:12" s="10" customFormat="1" ht="19.899999999999999" customHeight="1">
      <c r="B102" s="110"/>
      <c r="D102" s="111" t="s">
        <v>96</v>
      </c>
      <c r="E102" s="112"/>
      <c r="F102" s="112"/>
      <c r="G102" s="112"/>
      <c r="H102" s="112"/>
      <c r="I102" s="112"/>
      <c r="J102" s="113">
        <f>J153</f>
        <v>3835500</v>
      </c>
      <c r="L102" s="110"/>
    </row>
    <row r="103" spans="2:12" s="10" customFormat="1" ht="14.9" customHeight="1">
      <c r="B103" s="110"/>
      <c r="D103" s="111" t="s">
        <v>97</v>
      </c>
      <c r="E103" s="112"/>
      <c r="F103" s="112"/>
      <c r="G103" s="112"/>
      <c r="H103" s="112"/>
      <c r="I103" s="112"/>
      <c r="J103" s="113">
        <f>J154</f>
        <v>3835500</v>
      </c>
      <c r="L103" s="110"/>
    </row>
    <row r="104" spans="2:12" s="10" customFormat="1" ht="19.899999999999999" customHeight="1">
      <c r="B104" s="110"/>
      <c r="D104" s="111" t="s">
        <v>98</v>
      </c>
      <c r="E104" s="112"/>
      <c r="F104" s="112"/>
      <c r="G104" s="112"/>
      <c r="H104" s="112"/>
      <c r="I104" s="112"/>
      <c r="J104" s="113">
        <f>J159</f>
        <v>20714170</v>
      </c>
      <c r="L104" s="110"/>
    </row>
    <row r="105" spans="2:12" s="9" customFormat="1" ht="25" customHeight="1">
      <c r="B105" s="106"/>
      <c r="D105" s="107" t="s">
        <v>99</v>
      </c>
      <c r="E105" s="108"/>
      <c r="F105" s="108"/>
      <c r="G105" s="108"/>
      <c r="H105" s="108"/>
      <c r="I105" s="108"/>
      <c r="J105" s="109">
        <f>J207</f>
        <v>11229125</v>
      </c>
      <c r="L105" s="106"/>
    </row>
    <row r="106" spans="2:12" s="10" customFormat="1" ht="19.899999999999999" customHeight="1">
      <c r="B106" s="110"/>
      <c r="D106" s="111" t="s">
        <v>100</v>
      </c>
      <c r="E106" s="112"/>
      <c r="F106" s="112"/>
      <c r="G106" s="112"/>
      <c r="H106" s="112"/>
      <c r="I106" s="112"/>
      <c r="J106" s="113">
        <f>J208</f>
        <v>3733070</v>
      </c>
      <c r="L106" s="110"/>
    </row>
    <row r="107" spans="2:12" s="10" customFormat="1" ht="19.899999999999999" customHeight="1">
      <c r="B107" s="110"/>
      <c r="D107" s="111" t="s">
        <v>101</v>
      </c>
      <c r="E107" s="112"/>
      <c r="F107" s="112"/>
      <c r="G107" s="112"/>
      <c r="H107" s="112"/>
      <c r="I107" s="112"/>
      <c r="J107" s="113">
        <f>J243</f>
        <v>1969780</v>
      </c>
      <c r="L107" s="110"/>
    </row>
    <row r="108" spans="2:12" s="10" customFormat="1" ht="19.899999999999999" customHeight="1">
      <c r="B108" s="110"/>
      <c r="D108" s="111" t="s">
        <v>102</v>
      </c>
      <c r="E108" s="112"/>
      <c r="F108" s="112"/>
      <c r="G108" s="112"/>
      <c r="H108" s="112"/>
      <c r="I108" s="112"/>
      <c r="J108" s="113">
        <f>J272</f>
        <v>1542750</v>
      </c>
      <c r="L108" s="110"/>
    </row>
    <row r="109" spans="2:12" s="10" customFormat="1" ht="19.899999999999999" customHeight="1">
      <c r="B109" s="110"/>
      <c r="D109" s="111" t="s">
        <v>103</v>
      </c>
      <c r="E109" s="112"/>
      <c r="F109" s="112"/>
      <c r="G109" s="112"/>
      <c r="H109" s="112"/>
      <c r="I109" s="112"/>
      <c r="J109" s="113">
        <f>J275</f>
        <v>1609740</v>
      </c>
      <c r="L109" s="110"/>
    </row>
    <row r="110" spans="2:12" s="10" customFormat="1" ht="19.899999999999999" customHeight="1">
      <c r="B110" s="110"/>
      <c r="D110" s="111" t="s">
        <v>104</v>
      </c>
      <c r="E110" s="112"/>
      <c r="F110" s="112"/>
      <c r="G110" s="112"/>
      <c r="H110" s="112"/>
      <c r="I110" s="112"/>
      <c r="J110" s="113">
        <f>J279</f>
        <v>2373785</v>
      </c>
      <c r="L110" s="110"/>
    </row>
    <row r="111" spans="2:12" s="9" customFormat="1" ht="25" customHeight="1">
      <c r="B111" s="106"/>
      <c r="D111" s="107" t="s">
        <v>105</v>
      </c>
      <c r="E111" s="108"/>
      <c r="F111" s="108"/>
      <c r="G111" s="108"/>
      <c r="H111" s="108"/>
      <c r="I111" s="108"/>
      <c r="J111" s="109">
        <f>J292</f>
        <v>1442750</v>
      </c>
      <c r="L111" s="106"/>
    </row>
    <row r="112" spans="2:12" s="10" customFormat="1" ht="19.899999999999999" customHeight="1">
      <c r="B112" s="110"/>
      <c r="D112" s="111" t="s">
        <v>106</v>
      </c>
      <c r="E112" s="112"/>
      <c r="F112" s="112"/>
      <c r="G112" s="112"/>
      <c r="H112" s="112"/>
      <c r="I112" s="112"/>
      <c r="J112" s="113">
        <f>J293</f>
        <v>1442750</v>
      </c>
      <c r="L112" s="110"/>
    </row>
    <row r="113" spans="1:31" s="9" customFormat="1" ht="25" customHeight="1">
      <c r="B113" s="106"/>
      <c r="D113" s="107" t="s">
        <v>107</v>
      </c>
      <c r="E113" s="108"/>
      <c r="F113" s="108"/>
      <c r="G113" s="108"/>
      <c r="H113" s="108"/>
      <c r="I113" s="108"/>
      <c r="J113" s="109">
        <f>J298</f>
        <v>1251000</v>
      </c>
      <c r="L113" s="106"/>
    </row>
    <row r="114" spans="1:31" s="9" customFormat="1" ht="25" customHeight="1">
      <c r="B114" s="106"/>
      <c r="D114" s="107" t="s">
        <v>108</v>
      </c>
      <c r="E114" s="108"/>
      <c r="F114" s="108"/>
      <c r="G114" s="108"/>
      <c r="H114" s="108"/>
      <c r="I114" s="108"/>
      <c r="J114" s="109">
        <f>J301</f>
        <v>710000</v>
      </c>
      <c r="L114" s="106"/>
    </row>
    <row r="115" spans="1:31" s="10" customFormat="1" ht="19.899999999999999" customHeight="1">
      <c r="B115" s="110"/>
      <c r="D115" s="111" t="s">
        <v>109</v>
      </c>
      <c r="E115" s="112"/>
      <c r="F115" s="112"/>
      <c r="G115" s="112"/>
      <c r="H115" s="112"/>
      <c r="I115" s="112"/>
      <c r="J115" s="113">
        <f>J302</f>
        <v>500000</v>
      </c>
      <c r="L115" s="110"/>
    </row>
    <row r="116" spans="1:31" s="10" customFormat="1" ht="19.899999999999999" customHeight="1">
      <c r="B116" s="110"/>
      <c r="D116" s="111" t="s">
        <v>110</v>
      </c>
      <c r="E116" s="112"/>
      <c r="F116" s="112"/>
      <c r="G116" s="112"/>
      <c r="H116" s="112"/>
      <c r="I116" s="112"/>
      <c r="J116" s="113">
        <f>J305</f>
        <v>210000</v>
      </c>
      <c r="L116" s="110"/>
    </row>
    <row r="117" spans="1:31" s="2" customFormat="1" ht="21.7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7" customHeight="1">
      <c r="A118" s="29"/>
      <c r="B118" s="44"/>
      <c r="C118" s="45"/>
      <c r="D118" s="45"/>
      <c r="E118" s="45"/>
      <c r="F118" s="45"/>
      <c r="G118" s="45"/>
      <c r="H118" s="45"/>
      <c r="I118" s="45"/>
      <c r="J118" s="45"/>
      <c r="K118" s="45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22" spans="1:31" s="2" customFormat="1" ht="7" customHeight="1">
      <c r="A122" s="29"/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25" customHeight="1">
      <c r="A123" s="29"/>
      <c r="B123" s="30"/>
      <c r="C123" s="21" t="s">
        <v>111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7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6" t="s">
        <v>14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>
      <c r="A126" s="29"/>
      <c r="B126" s="30"/>
      <c r="C126" s="29"/>
      <c r="D126" s="29"/>
      <c r="E126" s="213" t="str">
        <f>E7</f>
        <v>Měšťanské domy na Nám. S. Freuda č.p. 44 a 45</v>
      </c>
      <c r="F126" s="214"/>
      <c r="G126" s="214"/>
      <c r="H126" s="214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6" t="s">
        <v>84</v>
      </c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6.5" customHeight="1">
      <c r="A128" s="29"/>
      <c r="B128" s="30"/>
      <c r="C128" s="29"/>
      <c r="D128" s="29"/>
      <c r="E128" s="193" t="str">
        <f>E9</f>
        <v>1 - Předpokládané náklady na rekonstrukci</v>
      </c>
      <c r="F128" s="215"/>
      <c r="G128" s="215"/>
      <c r="H128" s="215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7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6" t="s">
        <v>18</v>
      </c>
      <c r="D130" s="29"/>
      <c r="E130" s="29"/>
      <c r="F130" s="24" t="str">
        <f>F12</f>
        <v>Náměstí Sigmunda Freuda č.p. 44, 45</v>
      </c>
      <c r="G130" s="29"/>
      <c r="H130" s="29"/>
      <c r="I130" s="26" t="s">
        <v>20</v>
      </c>
      <c r="J130" s="52" t="str">
        <f>IF(J12="","",J12)</f>
        <v>10. 6. 2022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7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25.65" customHeight="1">
      <c r="A132" s="29"/>
      <c r="B132" s="30"/>
      <c r="C132" s="26" t="s">
        <v>22</v>
      </c>
      <c r="D132" s="29"/>
      <c r="E132" s="29"/>
      <c r="F132" s="24" t="str">
        <f>E15</f>
        <v>Město Příbor</v>
      </c>
      <c r="G132" s="29"/>
      <c r="H132" s="29"/>
      <c r="I132" s="26" t="s">
        <v>28</v>
      </c>
      <c r="J132" s="27" t="str">
        <f>E21</f>
        <v xml:space="preserve">Barbora Štefková architekti s.r.o.  </v>
      </c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15" customHeight="1">
      <c r="A133" s="29"/>
      <c r="B133" s="30"/>
      <c r="C133" s="26" t="s">
        <v>26</v>
      </c>
      <c r="D133" s="29"/>
      <c r="E133" s="29"/>
      <c r="F133" s="24" t="str">
        <f>IF(E18="","",E18)</f>
        <v xml:space="preserve"> </v>
      </c>
      <c r="G133" s="29"/>
      <c r="H133" s="29"/>
      <c r="I133" s="26" t="s">
        <v>31</v>
      </c>
      <c r="J133" s="27" t="str">
        <f>E24</f>
        <v>Pavel Klus</v>
      </c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2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14"/>
      <c r="B135" s="115"/>
      <c r="C135" s="116" t="s">
        <v>112</v>
      </c>
      <c r="D135" s="117" t="s">
        <v>59</v>
      </c>
      <c r="E135" s="117" t="s">
        <v>55</v>
      </c>
      <c r="F135" s="117" t="s">
        <v>56</v>
      </c>
      <c r="G135" s="117" t="s">
        <v>113</v>
      </c>
      <c r="H135" s="117" t="s">
        <v>114</v>
      </c>
      <c r="I135" s="117" t="s">
        <v>115</v>
      </c>
      <c r="J135" s="118" t="s">
        <v>88</v>
      </c>
      <c r="K135" s="119" t="s">
        <v>116</v>
      </c>
      <c r="L135" s="120"/>
      <c r="M135" s="59" t="s">
        <v>1</v>
      </c>
      <c r="N135" s="60" t="s">
        <v>38</v>
      </c>
      <c r="O135" s="60" t="s">
        <v>117</v>
      </c>
      <c r="P135" s="60" t="s">
        <v>118</v>
      </c>
      <c r="Q135" s="60" t="s">
        <v>119</v>
      </c>
      <c r="R135" s="60" t="s">
        <v>120</v>
      </c>
      <c r="S135" s="60" t="s">
        <v>121</v>
      </c>
      <c r="T135" s="61" t="s">
        <v>122</v>
      </c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</row>
    <row r="136" spans="1:65" s="2" customFormat="1" ht="22.75" customHeight="1">
      <c r="A136" s="29"/>
      <c r="B136" s="30"/>
      <c r="C136" s="66" t="s">
        <v>123</v>
      </c>
      <c r="D136" s="29"/>
      <c r="E136" s="29"/>
      <c r="F136" s="29"/>
      <c r="G136" s="29"/>
      <c r="H136" s="29"/>
      <c r="I136" s="29"/>
      <c r="J136" s="121">
        <f>BK136</f>
        <v>49298545</v>
      </c>
      <c r="K136" s="29"/>
      <c r="L136" s="30"/>
      <c r="M136" s="62"/>
      <c r="N136" s="53"/>
      <c r="O136" s="63"/>
      <c r="P136" s="122">
        <f>P137+P207+P292+P298+P301</f>
        <v>0</v>
      </c>
      <c r="Q136" s="63"/>
      <c r="R136" s="122">
        <f>R137+R207+R292+R298+R301</f>
        <v>0</v>
      </c>
      <c r="S136" s="63"/>
      <c r="T136" s="123">
        <f>T137+T207+T292+T298+T301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7" t="s">
        <v>73</v>
      </c>
      <c r="AU136" s="17" t="s">
        <v>90</v>
      </c>
      <c r="BK136" s="124">
        <f>BK137+BK207+BK292+BK298+BK301</f>
        <v>49298545</v>
      </c>
    </row>
    <row r="137" spans="1:65" s="12" customFormat="1" ht="25.9" customHeight="1">
      <c r="B137" s="125"/>
      <c r="D137" s="126" t="s">
        <v>73</v>
      </c>
      <c r="E137" s="127" t="s">
        <v>124</v>
      </c>
      <c r="F137" s="127" t="s">
        <v>125</v>
      </c>
      <c r="J137" s="128">
        <f>BK137</f>
        <v>34665670</v>
      </c>
      <c r="L137" s="125"/>
      <c r="M137" s="129"/>
      <c r="N137" s="130"/>
      <c r="O137" s="130"/>
      <c r="P137" s="131">
        <f>P138+P142+P153+P159</f>
        <v>0</v>
      </c>
      <c r="Q137" s="130"/>
      <c r="R137" s="131">
        <f>R138+R142+R153+R159</f>
        <v>0</v>
      </c>
      <c r="S137" s="130"/>
      <c r="T137" s="132">
        <f>T138+T142+T153+T159</f>
        <v>0</v>
      </c>
      <c r="AR137" s="126" t="s">
        <v>79</v>
      </c>
      <c r="AT137" s="133" t="s">
        <v>73</v>
      </c>
      <c r="AU137" s="133" t="s">
        <v>74</v>
      </c>
      <c r="AY137" s="126" t="s">
        <v>126</v>
      </c>
      <c r="BK137" s="134">
        <f>BK138+BK142+BK153+BK159</f>
        <v>34665670</v>
      </c>
    </row>
    <row r="138" spans="1:65" s="12" customFormat="1" ht="22.75" customHeight="1">
      <c r="B138" s="125"/>
      <c r="D138" s="126" t="s">
        <v>73</v>
      </c>
      <c r="E138" s="135" t="s">
        <v>127</v>
      </c>
      <c r="F138" s="135" t="s">
        <v>128</v>
      </c>
      <c r="J138" s="136">
        <f>BK138</f>
        <v>1360800</v>
      </c>
      <c r="L138" s="125"/>
      <c r="M138" s="129"/>
      <c r="N138" s="130"/>
      <c r="O138" s="130"/>
      <c r="P138" s="131">
        <f>P139</f>
        <v>0</v>
      </c>
      <c r="Q138" s="130"/>
      <c r="R138" s="131">
        <f>R139</f>
        <v>0</v>
      </c>
      <c r="S138" s="130"/>
      <c r="T138" s="132">
        <f>T139</f>
        <v>0</v>
      </c>
      <c r="AR138" s="126" t="s">
        <v>79</v>
      </c>
      <c r="AT138" s="133" t="s">
        <v>73</v>
      </c>
      <c r="AU138" s="133" t="s">
        <v>79</v>
      </c>
      <c r="AY138" s="126" t="s">
        <v>126</v>
      </c>
      <c r="BK138" s="134">
        <f>BK139</f>
        <v>1360800</v>
      </c>
    </row>
    <row r="139" spans="1:65" s="12" customFormat="1" ht="20.9" customHeight="1">
      <c r="B139" s="125"/>
      <c r="D139" s="126" t="s">
        <v>73</v>
      </c>
      <c r="E139" s="135" t="s">
        <v>129</v>
      </c>
      <c r="F139" s="135" t="s">
        <v>130</v>
      </c>
      <c r="J139" s="136">
        <f>BK139</f>
        <v>1360800</v>
      </c>
      <c r="L139" s="125"/>
      <c r="M139" s="129"/>
      <c r="N139" s="130"/>
      <c r="O139" s="130"/>
      <c r="P139" s="131">
        <f>SUM(P140:P141)</f>
        <v>0</v>
      </c>
      <c r="Q139" s="130"/>
      <c r="R139" s="131">
        <f>SUM(R140:R141)</f>
        <v>0</v>
      </c>
      <c r="S139" s="130"/>
      <c r="T139" s="132">
        <f>SUM(T140:T141)</f>
        <v>0</v>
      </c>
      <c r="AR139" s="126" t="s">
        <v>79</v>
      </c>
      <c r="AT139" s="133" t="s">
        <v>73</v>
      </c>
      <c r="AU139" s="133" t="s">
        <v>131</v>
      </c>
      <c r="AY139" s="126" t="s">
        <v>126</v>
      </c>
      <c r="BK139" s="134">
        <f>SUM(BK140:BK141)</f>
        <v>1360800</v>
      </c>
    </row>
    <row r="140" spans="1:65" s="2" customFormat="1" ht="16.5" customHeight="1">
      <c r="A140" s="29"/>
      <c r="B140" s="137"/>
      <c r="C140" s="138" t="s">
        <v>132</v>
      </c>
      <c r="D140" s="138" t="s">
        <v>133</v>
      </c>
      <c r="E140" s="139" t="s">
        <v>134</v>
      </c>
      <c r="F140" s="140" t="s">
        <v>135</v>
      </c>
      <c r="G140" s="141" t="s">
        <v>136</v>
      </c>
      <c r="H140" s="142">
        <v>168</v>
      </c>
      <c r="I140" s="143">
        <v>8100</v>
      </c>
      <c r="J140" s="143">
        <f>ROUND(I140*H140,2)</f>
        <v>1360800</v>
      </c>
      <c r="K140" s="144"/>
      <c r="L140" s="30"/>
      <c r="M140" s="145" t="s">
        <v>1</v>
      </c>
      <c r="N140" s="146" t="s">
        <v>40</v>
      </c>
      <c r="O140" s="147">
        <v>0</v>
      </c>
      <c r="P140" s="147">
        <f>O140*H140</f>
        <v>0</v>
      </c>
      <c r="Q140" s="147">
        <v>0</v>
      </c>
      <c r="R140" s="147">
        <f>Q140*H140</f>
        <v>0</v>
      </c>
      <c r="S140" s="147">
        <v>0</v>
      </c>
      <c r="T140" s="148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9" t="s">
        <v>137</v>
      </c>
      <c r="AT140" s="149" t="s">
        <v>133</v>
      </c>
      <c r="AU140" s="149" t="s">
        <v>127</v>
      </c>
      <c r="AY140" s="17" t="s">
        <v>126</v>
      </c>
      <c r="BE140" s="150">
        <f>IF(N140="základní",J140,0)</f>
        <v>0</v>
      </c>
      <c r="BF140" s="150">
        <f>IF(N140="snížená",J140,0)</f>
        <v>1360800</v>
      </c>
      <c r="BG140" s="150">
        <f>IF(N140="zákl. přenesená",J140,0)</f>
        <v>0</v>
      </c>
      <c r="BH140" s="150">
        <f>IF(N140="sníž. přenesená",J140,0)</f>
        <v>0</v>
      </c>
      <c r="BI140" s="150">
        <f>IF(N140="nulová",J140,0)</f>
        <v>0</v>
      </c>
      <c r="BJ140" s="17" t="s">
        <v>131</v>
      </c>
      <c r="BK140" s="150">
        <f>ROUND(I140*H140,2)</f>
        <v>1360800</v>
      </c>
      <c r="BL140" s="17" t="s">
        <v>137</v>
      </c>
      <c r="BM140" s="149" t="s">
        <v>138</v>
      </c>
    </row>
    <row r="141" spans="1:65" s="13" customFormat="1" ht="10">
      <c r="B141" s="151"/>
      <c r="D141" s="152" t="s">
        <v>139</v>
      </c>
      <c r="E141" s="153" t="s">
        <v>1</v>
      </c>
      <c r="F141" s="154" t="s">
        <v>140</v>
      </c>
      <c r="H141" s="155">
        <v>168</v>
      </c>
      <c r="L141" s="151"/>
      <c r="M141" s="156"/>
      <c r="N141" s="157"/>
      <c r="O141" s="157"/>
      <c r="P141" s="157"/>
      <c r="Q141" s="157"/>
      <c r="R141" s="157"/>
      <c r="S141" s="157"/>
      <c r="T141" s="158"/>
      <c r="AT141" s="153" t="s">
        <v>139</v>
      </c>
      <c r="AU141" s="153" t="s">
        <v>127</v>
      </c>
      <c r="AV141" s="13" t="s">
        <v>131</v>
      </c>
      <c r="AW141" s="13" t="s">
        <v>30</v>
      </c>
      <c r="AX141" s="13" t="s">
        <v>79</v>
      </c>
      <c r="AY141" s="153" t="s">
        <v>126</v>
      </c>
    </row>
    <row r="142" spans="1:65" s="12" customFormat="1" ht="22.75" customHeight="1">
      <c r="B142" s="125"/>
      <c r="D142" s="126" t="s">
        <v>73</v>
      </c>
      <c r="E142" s="135" t="s">
        <v>137</v>
      </c>
      <c r="F142" s="135" t="s">
        <v>141</v>
      </c>
      <c r="J142" s="136">
        <f>BK142</f>
        <v>8755200</v>
      </c>
      <c r="L142" s="125"/>
      <c r="M142" s="129"/>
      <c r="N142" s="130"/>
      <c r="O142" s="130"/>
      <c r="P142" s="131">
        <f>P143</f>
        <v>0</v>
      </c>
      <c r="Q142" s="130"/>
      <c r="R142" s="131">
        <f>R143</f>
        <v>0</v>
      </c>
      <c r="S142" s="130"/>
      <c r="T142" s="132">
        <f>T143</f>
        <v>0</v>
      </c>
      <c r="AR142" s="126" t="s">
        <v>79</v>
      </c>
      <c r="AT142" s="133" t="s">
        <v>73</v>
      </c>
      <c r="AU142" s="133" t="s">
        <v>79</v>
      </c>
      <c r="AY142" s="126" t="s">
        <v>126</v>
      </c>
      <c r="BK142" s="134">
        <f>BK143</f>
        <v>8755200</v>
      </c>
    </row>
    <row r="143" spans="1:65" s="12" customFormat="1" ht="20.9" customHeight="1">
      <c r="B143" s="125"/>
      <c r="D143" s="126" t="s">
        <v>73</v>
      </c>
      <c r="E143" s="135" t="s">
        <v>142</v>
      </c>
      <c r="F143" s="135" t="s">
        <v>143</v>
      </c>
      <c r="J143" s="136">
        <f>BK143</f>
        <v>8755200</v>
      </c>
      <c r="L143" s="125"/>
      <c r="M143" s="129"/>
      <c r="N143" s="130"/>
      <c r="O143" s="130"/>
      <c r="P143" s="131">
        <f>SUM(P144:P152)</f>
        <v>0</v>
      </c>
      <c r="Q143" s="130"/>
      <c r="R143" s="131">
        <f>SUM(R144:R152)</f>
        <v>0</v>
      </c>
      <c r="S143" s="130"/>
      <c r="T143" s="132">
        <f>SUM(T144:T152)</f>
        <v>0</v>
      </c>
      <c r="AR143" s="126" t="s">
        <v>79</v>
      </c>
      <c r="AT143" s="133" t="s">
        <v>73</v>
      </c>
      <c r="AU143" s="133" t="s">
        <v>131</v>
      </c>
      <c r="AY143" s="126" t="s">
        <v>126</v>
      </c>
      <c r="BK143" s="134">
        <f>SUM(BK144:BK152)</f>
        <v>8755200</v>
      </c>
    </row>
    <row r="144" spans="1:65" s="2" customFormat="1" ht="16.5" customHeight="1">
      <c r="A144" s="29"/>
      <c r="B144" s="137"/>
      <c r="C144" s="138" t="s">
        <v>144</v>
      </c>
      <c r="D144" s="138" t="s">
        <v>133</v>
      </c>
      <c r="E144" s="139" t="s">
        <v>145</v>
      </c>
      <c r="F144" s="140" t="s">
        <v>146</v>
      </c>
      <c r="G144" s="141" t="s">
        <v>136</v>
      </c>
      <c r="H144" s="142">
        <v>1440</v>
      </c>
      <c r="I144" s="143">
        <v>6080</v>
      </c>
      <c r="J144" s="143">
        <f>ROUND(I144*H144,2)</f>
        <v>8755200</v>
      </c>
      <c r="K144" s="144"/>
      <c r="L144" s="30"/>
      <c r="M144" s="145" t="s">
        <v>1</v>
      </c>
      <c r="N144" s="146" t="s">
        <v>40</v>
      </c>
      <c r="O144" s="147">
        <v>0</v>
      </c>
      <c r="P144" s="147">
        <f>O144*H144</f>
        <v>0</v>
      </c>
      <c r="Q144" s="147">
        <v>0</v>
      </c>
      <c r="R144" s="147">
        <f>Q144*H144</f>
        <v>0</v>
      </c>
      <c r="S144" s="147">
        <v>0</v>
      </c>
      <c r="T144" s="148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9" t="s">
        <v>137</v>
      </c>
      <c r="AT144" s="149" t="s">
        <v>133</v>
      </c>
      <c r="AU144" s="149" t="s">
        <v>127</v>
      </c>
      <c r="AY144" s="17" t="s">
        <v>126</v>
      </c>
      <c r="BE144" s="150">
        <f>IF(N144="základní",J144,0)</f>
        <v>0</v>
      </c>
      <c r="BF144" s="150">
        <f>IF(N144="snížená",J144,0)</f>
        <v>8755200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7" t="s">
        <v>131</v>
      </c>
      <c r="BK144" s="150">
        <f>ROUND(I144*H144,2)</f>
        <v>8755200</v>
      </c>
      <c r="BL144" s="17" t="s">
        <v>137</v>
      </c>
      <c r="BM144" s="149" t="s">
        <v>147</v>
      </c>
    </row>
    <row r="145" spans="1:65" s="2" customFormat="1" ht="27">
      <c r="A145" s="29"/>
      <c r="B145" s="30"/>
      <c r="C145" s="29"/>
      <c r="D145" s="152" t="s">
        <v>148</v>
      </c>
      <c r="E145" s="29"/>
      <c r="F145" s="159" t="s">
        <v>149</v>
      </c>
      <c r="G145" s="29"/>
      <c r="H145" s="29"/>
      <c r="I145" s="29"/>
      <c r="J145" s="29"/>
      <c r="K145" s="29"/>
      <c r="L145" s="30"/>
      <c r="M145" s="160"/>
      <c r="N145" s="161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148</v>
      </c>
      <c r="AU145" s="17" t="s">
        <v>127</v>
      </c>
    </row>
    <row r="146" spans="1:65" s="14" customFormat="1" ht="10">
      <c r="B146" s="162"/>
      <c r="D146" s="152" t="s">
        <v>139</v>
      </c>
      <c r="E146" s="163" t="s">
        <v>1</v>
      </c>
      <c r="F146" s="164" t="s">
        <v>150</v>
      </c>
      <c r="H146" s="163" t="s">
        <v>1</v>
      </c>
      <c r="L146" s="162"/>
      <c r="M146" s="165"/>
      <c r="N146" s="166"/>
      <c r="O146" s="166"/>
      <c r="P146" s="166"/>
      <c r="Q146" s="166"/>
      <c r="R146" s="166"/>
      <c r="S146" s="166"/>
      <c r="T146" s="167"/>
      <c r="AT146" s="163" t="s">
        <v>139</v>
      </c>
      <c r="AU146" s="163" t="s">
        <v>127</v>
      </c>
      <c r="AV146" s="14" t="s">
        <v>79</v>
      </c>
      <c r="AW146" s="14" t="s">
        <v>30</v>
      </c>
      <c r="AX146" s="14" t="s">
        <v>74</v>
      </c>
      <c r="AY146" s="163" t="s">
        <v>126</v>
      </c>
    </row>
    <row r="147" spans="1:65" s="13" customFormat="1" ht="10">
      <c r="B147" s="151"/>
      <c r="D147" s="152" t="s">
        <v>139</v>
      </c>
      <c r="E147" s="153" t="s">
        <v>1</v>
      </c>
      <c r="F147" s="154" t="s">
        <v>151</v>
      </c>
      <c r="H147" s="155">
        <v>480</v>
      </c>
      <c r="L147" s="151"/>
      <c r="M147" s="156"/>
      <c r="N147" s="157"/>
      <c r="O147" s="157"/>
      <c r="P147" s="157"/>
      <c r="Q147" s="157"/>
      <c r="R147" s="157"/>
      <c r="S147" s="157"/>
      <c r="T147" s="158"/>
      <c r="AT147" s="153" t="s">
        <v>139</v>
      </c>
      <c r="AU147" s="153" t="s">
        <v>127</v>
      </c>
      <c r="AV147" s="13" t="s">
        <v>131</v>
      </c>
      <c r="AW147" s="13" t="s">
        <v>30</v>
      </c>
      <c r="AX147" s="13" t="s">
        <v>74</v>
      </c>
      <c r="AY147" s="153" t="s">
        <v>126</v>
      </c>
    </row>
    <row r="148" spans="1:65" s="14" customFormat="1" ht="10">
      <c r="B148" s="162"/>
      <c r="D148" s="152" t="s">
        <v>139</v>
      </c>
      <c r="E148" s="163" t="s">
        <v>1</v>
      </c>
      <c r="F148" s="164" t="s">
        <v>152</v>
      </c>
      <c r="H148" s="163" t="s">
        <v>1</v>
      </c>
      <c r="L148" s="162"/>
      <c r="M148" s="165"/>
      <c r="N148" s="166"/>
      <c r="O148" s="166"/>
      <c r="P148" s="166"/>
      <c r="Q148" s="166"/>
      <c r="R148" s="166"/>
      <c r="S148" s="166"/>
      <c r="T148" s="167"/>
      <c r="AT148" s="163" t="s">
        <v>139</v>
      </c>
      <c r="AU148" s="163" t="s">
        <v>127</v>
      </c>
      <c r="AV148" s="14" t="s">
        <v>79</v>
      </c>
      <c r="AW148" s="14" t="s">
        <v>30</v>
      </c>
      <c r="AX148" s="14" t="s">
        <v>74</v>
      </c>
      <c r="AY148" s="163" t="s">
        <v>126</v>
      </c>
    </row>
    <row r="149" spans="1:65" s="13" customFormat="1" ht="10">
      <c r="B149" s="151"/>
      <c r="D149" s="152" t="s">
        <v>139</v>
      </c>
      <c r="E149" s="153" t="s">
        <v>1</v>
      </c>
      <c r="F149" s="154" t="s">
        <v>151</v>
      </c>
      <c r="H149" s="155">
        <v>480</v>
      </c>
      <c r="L149" s="151"/>
      <c r="M149" s="156"/>
      <c r="N149" s="157"/>
      <c r="O149" s="157"/>
      <c r="P149" s="157"/>
      <c r="Q149" s="157"/>
      <c r="R149" s="157"/>
      <c r="S149" s="157"/>
      <c r="T149" s="158"/>
      <c r="AT149" s="153" t="s">
        <v>139</v>
      </c>
      <c r="AU149" s="153" t="s">
        <v>127</v>
      </c>
      <c r="AV149" s="13" t="s">
        <v>131</v>
      </c>
      <c r="AW149" s="13" t="s">
        <v>30</v>
      </c>
      <c r="AX149" s="13" t="s">
        <v>74</v>
      </c>
      <c r="AY149" s="153" t="s">
        <v>126</v>
      </c>
    </row>
    <row r="150" spans="1:65" s="14" customFormat="1" ht="10">
      <c r="B150" s="162"/>
      <c r="D150" s="152" t="s">
        <v>139</v>
      </c>
      <c r="E150" s="163" t="s">
        <v>1</v>
      </c>
      <c r="F150" s="164" t="s">
        <v>153</v>
      </c>
      <c r="H150" s="163" t="s">
        <v>1</v>
      </c>
      <c r="L150" s="162"/>
      <c r="M150" s="165"/>
      <c r="N150" s="166"/>
      <c r="O150" s="166"/>
      <c r="P150" s="166"/>
      <c r="Q150" s="166"/>
      <c r="R150" s="166"/>
      <c r="S150" s="166"/>
      <c r="T150" s="167"/>
      <c r="AT150" s="163" t="s">
        <v>139</v>
      </c>
      <c r="AU150" s="163" t="s">
        <v>127</v>
      </c>
      <c r="AV150" s="14" t="s">
        <v>79</v>
      </c>
      <c r="AW150" s="14" t="s">
        <v>30</v>
      </c>
      <c r="AX150" s="14" t="s">
        <v>74</v>
      </c>
      <c r="AY150" s="163" t="s">
        <v>126</v>
      </c>
    </row>
    <row r="151" spans="1:65" s="13" customFormat="1" ht="10">
      <c r="B151" s="151"/>
      <c r="D151" s="152" t="s">
        <v>139</v>
      </c>
      <c r="E151" s="153" t="s">
        <v>1</v>
      </c>
      <c r="F151" s="154" t="s">
        <v>151</v>
      </c>
      <c r="H151" s="155">
        <v>480</v>
      </c>
      <c r="L151" s="151"/>
      <c r="M151" s="156"/>
      <c r="N151" s="157"/>
      <c r="O151" s="157"/>
      <c r="P151" s="157"/>
      <c r="Q151" s="157"/>
      <c r="R151" s="157"/>
      <c r="S151" s="157"/>
      <c r="T151" s="158"/>
      <c r="AT151" s="153" t="s">
        <v>139</v>
      </c>
      <c r="AU151" s="153" t="s">
        <v>127</v>
      </c>
      <c r="AV151" s="13" t="s">
        <v>131</v>
      </c>
      <c r="AW151" s="13" t="s">
        <v>30</v>
      </c>
      <c r="AX151" s="13" t="s">
        <v>74</v>
      </c>
      <c r="AY151" s="153" t="s">
        <v>126</v>
      </c>
    </row>
    <row r="152" spans="1:65" s="15" customFormat="1" ht="10">
      <c r="B152" s="168"/>
      <c r="D152" s="152" t="s">
        <v>139</v>
      </c>
      <c r="E152" s="169" t="s">
        <v>1</v>
      </c>
      <c r="F152" s="170" t="s">
        <v>154</v>
      </c>
      <c r="H152" s="171">
        <v>1440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139</v>
      </c>
      <c r="AU152" s="169" t="s">
        <v>127</v>
      </c>
      <c r="AV152" s="15" t="s">
        <v>137</v>
      </c>
      <c r="AW152" s="15" t="s">
        <v>30</v>
      </c>
      <c r="AX152" s="15" t="s">
        <v>79</v>
      </c>
      <c r="AY152" s="169" t="s">
        <v>126</v>
      </c>
    </row>
    <row r="153" spans="1:65" s="12" customFormat="1" ht="22.75" customHeight="1">
      <c r="B153" s="125"/>
      <c r="D153" s="126" t="s">
        <v>73</v>
      </c>
      <c r="E153" s="135" t="s">
        <v>155</v>
      </c>
      <c r="F153" s="135" t="s">
        <v>156</v>
      </c>
      <c r="J153" s="136">
        <f>BK153</f>
        <v>3835500</v>
      </c>
      <c r="L153" s="125"/>
      <c r="M153" s="129"/>
      <c r="N153" s="130"/>
      <c r="O153" s="130"/>
      <c r="P153" s="131">
        <f>P154</f>
        <v>0</v>
      </c>
      <c r="Q153" s="130"/>
      <c r="R153" s="131">
        <f>R154</f>
        <v>0</v>
      </c>
      <c r="S153" s="130"/>
      <c r="T153" s="132">
        <f>T154</f>
        <v>0</v>
      </c>
      <c r="AR153" s="126" t="s">
        <v>79</v>
      </c>
      <c r="AT153" s="133" t="s">
        <v>73</v>
      </c>
      <c r="AU153" s="133" t="s">
        <v>79</v>
      </c>
      <c r="AY153" s="126" t="s">
        <v>126</v>
      </c>
      <c r="BK153" s="134">
        <f>BK154</f>
        <v>3835500</v>
      </c>
    </row>
    <row r="154" spans="1:65" s="12" customFormat="1" ht="20.9" customHeight="1">
      <c r="B154" s="125"/>
      <c r="D154" s="126" t="s">
        <v>73</v>
      </c>
      <c r="E154" s="135" t="s">
        <v>157</v>
      </c>
      <c r="F154" s="135" t="s">
        <v>158</v>
      </c>
      <c r="J154" s="136">
        <f>BK154</f>
        <v>3835500</v>
      </c>
      <c r="L154" s="125"/>
      <c r="M154" s="129"/>
      <c r="N154" s="130"/>
      <c r="O154" s="130"/>
      <c r="P154" s="131">
        <f>SUM(P155:P158)</f>
        <v>0</v>
      </c>
      <c r="Q154" s="130"/>
      <c r="R154" s="131">
        <f>SUM(R155:R158)</f>
        <v>0</v>
      </c>
      <c r="S154" s="130"/>
      <c r="T154" s="132">
        <f>SUM(T155:T158)</f>
        <v>0</v>
      </c>
      <c r="AR154" s="126" t="s">
        <v>79</v>
      </c>
      <c r="AT154" s="133" t="s">
        <v>73</v>
      </c>
      <c r="AU154" s="133" t="s">
        <v>131</v>
      </c>
      <c r="AY154" s="126" t="s">
        <v>126</v>
      </c>
      <c r="BK154" s="134">
        <f>SUM(BK155:BK158)</f>
        <v>3835500</v>
      </c>
    </row>
    <row r="155" spans="1:65" s="2" customFormat="1" ht="16.5" customHeight="1">
      <c r="A155" s="29"/>
      <c r="B155" s="137"/>
      <c r="C155" s="138" t="s">
        <v>127</v>
      </c>
      <c r="D155" s="138" t="s">
        <v>133</v>
      </c>
      <c r="E155" s="139" t="s">
        <v>159</v>
      </c>
      <c r="F155" s="140" t="s">
        <v>160</v>
      </c>
      <c r="G155" s="141" t="s">
        <v>136</v>
      </c>
      <c r="H155" s="142">
        <v>393</v>
      </c>
      <c r="I155" s="143">
        <v>6450</v>
      </c>
      <c r="J155" s="143">
        <f>ROUND(I155*H155,2)</f>
        <v>2534850</v>
      </c>
      <c r="K155" s="144"/>
      <c r="L155" s="30"/>
      <c r="M155" s="145" t="s">
        <v>1</v>
      </c>
      <c r="N155" s="146" t="s">
        <v>40</v>
      </c>
      <c r="O155" s="147">
        <v>0</v>
      </c>
      <c r="P155" s="147">
        <f>O155*H155</f>
        <v>0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9" t="s">
        <v>137</v>
      </c>
      <c r="AT155" s="149" t="s">
        <v>133</v>
      </c>
      <c r="AU155" s="149" t="s">
        <v>127</v>
      </c>
      <c r="AY155" s="17" t="s">
        <v>126</v>
      </c>
      <c r="BE155" s="150">
        <f>IF(N155="základní",J155,0)</f>
        <v>0</v>
      </c>
      <c r="BF155" s="150">
        <f>IF(N155="snížená",J155,0)</f>
        <v>2534850</v>
      </c>
      <c r="BG155" s="150">
        <f>IF(N155="zákl. přenesená",J155,0)</f>
        <v>0</v>
      </c>
      <c r="BH155" s="150">
        <f>IF(N155="sníž. přenesená",J155,0)</f>
        <v>0</v>
      </c>
      <c r="BI155" s="150">
        <f>IF(N155="nulová",J155,0)</f>
        <v>0</v>
      </c>
      <c r="BJ155" s="17" t="s">
        <v>131</v>
      </c>
      <c r="BK155" s="150">
        <f>ROUND(I155*H155,2)</f>
        <v>2534850</v>
      </c>
      <c r="BL155" s="17" t="s">
        <v>137</v>
      </c>
      <c r="BM155" s="149" t="s">
        <v>161</v>
      </c>
    </row>
    <row r="156" spans="1:65" s="2" customFormat="1" ht="18">
      <c r="A156" s="29"/>
      <c r="B156" s="30"/>
      <c r="C156" s="29"/>
      <c r="D156" s="152" t="s">
        <v>148</v>
      </c>
      <c r="E156" s="29"/>
      <c r="F156" s="159" t="s">
        <v>162</v>
      </c>
      <c r="G156" s="29"/>
      <c r="H156" s="29"/>
      <c r="I156" s="29"/>
      <c r="J156" s="29"/>
      <c r="K156" s="29"/>
      <c r="L156" s="30"/>
      <c r="M156" s="160"/>
      <c r="N156" s="161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7" t="s">
        <v>148</v>
      </c>
      <c r="AU156" s="17" t="s">
        <v>127</v>
      </c>
    </row>
    <row r="157" spans="1:65" s="2" customFormat="1" ht="16.5" customHeight="1">
      <c r="A157" s="29"/>
      <c r="B157" s="137"/>
      <c r="C157" s="138" t="s">
        <v>137</v>
      </c>
      <c r="D157" s="138" t="s">
        <v>133</v>
      </c>
      <c r="E157" s="139" t="s">
        <v>163</v>
      </c>
      <c r="F157" s="140" t="s">
        <v>164</v>
      </c>
      <c r="G157" s="141" t="s">
        <v>136</v>
      </c>
      <c r="H157" s="142">
        <v>299</v>
      </c>
      <c r="I157" s="143">
        <v>4350</v>
      </c>
      <c r="J157" s="143">
        <f>ROUND(I157*H157,2)</f>
        <v>1300650</v>
      </c>
      <c r="K157" s="144"/>
      <c r="L157" s="30"/>
      <c r="M157" s="145" t="s">
        <v>1</v>
      </c>
      <c r="N157" s="146" t="s">
        <v>40</v>
      </c>
      <c r="O157" s="147">
        <v>0</v>
      </c>
      <c r="P157" s="147">
        <f>O157*H157</f>
        <v>0</v>
      </c>
      <c r="Q157" s="147">
        <v>0</v>
      </c>
      <c r="R157" s="147">
        <f>Q157*H157</f>
        <v>0</v>
      </c>
      <c r="S157" s="147">
        <v>0</v>
      </c>
      <c r="T157" s="148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9" t="s">
        <v>137</v>
      </c>
      <c r="AT157" s="149" t="s">
        <v>133</v>
      </c>
      <c r="AU157" s="149" t="s">
        <v>127</v>
      </c>
      <c r="AY157" s="17" t="s">
        <v>126</v>
      </c>
      <c r="BE157" s="150">
        <f>IF(N157="základní",J157,0)</f>
        <v>0</v>
      </c>
      <c r="BF157" s="150">
        <f>IF(N157="snížená",J157,0)</f>
        <v>1300650</v>
      </c>
      <c r="BG157" s="150">
        <f>IF(N157="zákl. přenesená",J157,0)</f>
        <v>0</v>
      </c>
      <c r="BH157" s="150">
        <f>IF(N157="sníž. přenesená",J157,0)</f>
        <v>0</v>
      </c>
      <c r="BI157" s="150">
        <f>IF(N157="nulová",J157,0)</f>
        <v>0</v>
      </c>
      <c r="BJ157" s="17" t="s">
        <v>131</v>
      </c>
      <c r="BK157" s="150">
        <f>ROUND(I157*H157,2)</f>
        <v>1300650</v>
      </c>
      <c r="BL157" s="17" t="s">
        <v>137</v>
      </c>
      <c r="BM157" s="149" t="s">
        <v>165</v>
      </c>
    </row>
    <row r="158" spans="1:65" s="2" customFormat="1" ht="18">
      <c r="A158" s="29"/>
      <c r="B158" s="30"/>
      <c r="C158" s="29"/>
      <c r="D158" s="152" t="s">
        <v>148</v>
      </c>
      <c r="E158" s="29"/>
      <c r="F158" s="159" t="s">
        <v>166</v>
      </c>
      <c r="G158" s="29"/>
      <c r="H158" s="29"/>
      <c r="I158" s="29"/>
      <c r="J158" s="29"/>
      <c r="K158" s="29"/>
      <c r="L158" s="30"/>
      <c r="M158" s="160"/>
      <c r="N158" s="161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148</v>
      </c>
      <c r="AU158" s="17" t="s">
        <v>127</v>
      </c>
    </row>
    <row r="159" spans="1:65" s="12" customFormat="1" ht="22.75" customHeight="1">
      <c r="B159" s="125"/>
      <c r="D159" s="126" t="s">
        <v>73</v>
      </c>
      <c r="E159" s="135" t="s">
        <v>167</v>
      </c>
      <c r="F159" s="135" t="s">
        <v>168</v>
      </c>
      <c r="J159" s="136">
        <f>BK159</f>
        <v>20714170</v>
      </c>
      <c r="L159" s="125"/>
      <c r="M159" s="129"/>
      <c r="N159" s="130"/>
      <c r="O159" s="130"/>
      <c r="P159" s="131">
        <f>SUM(P160:P206)</f>
        <v>0</v>
      </c>
      <c r="Q159" s="130"/>
      <c r="R159" s="131">
        <f>SUM(R160:R206)</f>
        <v>0</v>
      </c>
      <c r="S159" s="130"/>
      <c r="T159" s="132">
        <f>SUM(T160:T206)</f>
        <v>0</v>
      </c>
      <c r="AR159" s="126" t="s">
        <v>79</v>
      </c>
      <c r="AT159" s="133" t="s">
        <v>73</v>
      </c>
      <c r="AU159" s="133" t="s">
        <v>79</v>
      </c>
      <c r="AY159" s="126" t="s">
        <v>126</v>
      </c>
      <c r="BK159" s="134">
        <f>SUM(BK160:BK206)</f>
        <v>20714170</v>
      </c>
    </row>
    <row r="160" spans="1:65" s="2" customFormat="1" ht="16.5" customHeight="1">
      <c r="A160" s="29"/>
      <c r="B160" s="137"/>
      <c r="C160" s="138" t="s">
        <v>155</v>
      </c>
      <c r="D160" s="138" t="s">
        <v>133</v>
      </c>
      <c r="E160" s="139" t="s">
        <v>169</v>
      </c>
      <c r="F160" s="140" t="s">
        <v>170</v>
      </c>
      <c r="G160" s="141" t="s">
        <v>136</v>
      </c>
      <c r="H160" s="142">
        <v>939</v>
      </c>
      <c r="I160" s="143">
        <v>10570</v>
      </c>
      <c r="J160" s="143">
        <f>ROUND(I160*H160,2)</f>
        <v>9925230</v>
      </c>
      <c r="K160" s="144"/>
      <c r="L160" s="30"/>
      <c r="M160" s="145" t="s">
        <v>1</v>
      </c>
      <c r="N160" s="146" t="s">
        <v>40</v>
      </c>
      <c r="O160" s="147">
        <v>0</v>
      </c>
      <c r="P160" s="147">
        <f>O160*H160</f>
        <v>0</v>
      </c>
      <c r="Q160" s="147">
        <v>0</v>
      </c>
      <c r="R160" s="147">
        <f>Q160*H160</f>
        <v>0</v>
      </c>
      <c r="S160" s="147">
        <v>0</v>
      </c>
      <c r="T160" s="148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9" t="s">
        <v>137</v>
      </c>
      <c r="AT160" s="149" t="s">
        <v>133</v>
      </c>
      <c r="AU160" s="149" t="s">
        <v>131</v>
      </c>
      <c r="AY160" s="17" t="s">
        <v>126</v>
      </c>
      <c r="BE160" s="150">
        <f>IF(N160="základní",J160,0)</f>
        <v>0</v>
      </c>
      <c r="BF160" s="150">
        <f>IF(N160="snížená",J160,0)</f>
        <v>9925230</v>
      </c>
      <c r="BG160" s="150">
        <f>IF(N160="zákl. přenesená",J160,0)</f>
        <v>0</v>
      </c>
      <c r="BH160" s="150">
        <f>IF(N160="sníž. přenesená",J160,0)</f>
        <v>0</v>
      </c>
      <c r="BI160" s="150">
        <f>IF(N160="nulová",J160,0)</f>
        <v>0</v>
      </c>
      <c r="BJ160" s="17" t="s">
        <v>131</v>
      </c>
      <c r="BK160" s="150">
        <f>ROUND(I160*H160,2)</f>
        <v>9925230</v>
      </c>
      <c r="BL160" s="17" t="s">
        <v>137</v>
      </c>
      <c r="BM160" s="149" t="s">
        <v>171</v>
      </c>
    </row>
    <row r="161" spans="1:51" s="2" customFormat="1" ht="27">
      <c r="A161" s="29"/>
      <c r="B161" s="30"/>
      <c r="C161" s="29"/>
      <c r="D161" s="152" t="s">
        <v>148</v>
      </c>
      <c r="E161" s="29"/>
      <c r="F161" s="159" t="s">
        <v>172</v>
      </c>
      <c r="G161" s="29"/>
      <c r="H161" s="29"/>
      <c r="I161" s="29"/>
      <c r="J161" s="29"/>
      <c r="K161" s="29"/>
      <c r="L161" s="30"/>
      <c r="M161" s="160"/>
      <c r="N161" s="161"/>
      <c r="O161" s="55"/>
      <c r="P161" s="55"/>
      <c r="Q161" s="55"/>
      <c r="R161" s="55"/>
      <c r="S161" s="55"/>
      <c r="T161" s="56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T161" s="17" t="s">
        <v>148</v>
      </c>
      <c r="AU161" s="17" t="s">
        <v>131</v>
      </c>
    </row>
    <row r="162" spans="1:51" s="14" customFormat="1" ht="10">
      <c r="B162" s="162"/>
      <c r="D162" s="152" t="s">
        <v>139</v>
      </c>
      <c r="E162" s="163" t="s">
        <v>1</v>
      </c>
      <c r="F162" s="164" t="s">
        <v>152</v>
      </c>
      <c r="H162" s="163" t="s">
        <v>1</v>
      </c>
      <c r="L162" s="162"/>
      <c r="M162" s="165"/>
      <c r="N162" s="166"/>
      <c r="O162" s="166"/>
      <c r="P162" s="166"/>
      <c r="Q162" s="166"/>
      <c r="R162" s="166"/>
      <c r="S162" s="166"/>
      <c r="T162" s="167"/>
      <c r="AT162" s="163" t="s">
        <v>139</v>
      </c>
      <c r="AU162" s="163" t="s">
        <v>131</v>
      </c>
      <c r="AV162" s="14" t="s">
        <v>79</v>
      </c>
      <c r="AW162" s="14" t="s">
        <v>30</v>
      </c>
      <c r="AX162" s="14" t="s">
        <v>74</v>
      </c>
      <c r="AY162" s="163" t="s">
        <v>126</v>
      </c>
    </row>
    <row r="163" spans="1:51" s="14" customFormat="1" ht="10">
      <c r="B163" s="162"/>
      <c r="D163" s="152" t="s">
        <v>139</v>
      </c>
      <c r="E163" s="163" t="s">
        <v>1</v>
      </c>
      <c r="F163" s="164" t="s">
        <v>173</v>
      </c>
      <c r="H163" s="163" t="s">
        <v>1</v>
      </c>
      <c r="L163" s="162"/>
      <c r="M163" s="165"/>
      <c r="N163" s="166"/>
      <c r="O163" s="166"/>
      <c r="P163" s="166"/>
      <c r="Q163" s="166"/>
      <c r="R163" s="166"/>
      <c r="S163" s="166"/>
      <c r="T163" s="167"/>
      <c r="AT163" s="163" t="s">
        <v>139</v>
      </c>
      <c r="AU163" s="163" t="s">
        <v>131</v>
      </c>
      <c r="AV163" s="14" t="s">
        <v>79</v>
      </c>
      <c r="AW163" s="14" t="s">
        <v>30</v>
      </c>
      <c r="AX163" s="14" t="s">
        <v>74</v>
      </c>
      <c r="AY163" s="163" t="s">
        <v>126</v>
      </c>
    </row>
    <row r="164" spans="1:51" s="13" customFormat="1" ht="10">
      <c r="B164" s="151"/>
      <c r="D164" s="152" t="s">
        <v>139</v>
      </c>
      <c r="E164" s="153" t="s">
        <v>1</v>
      </c>
      <c r="F164" s="154" t="s">
        <v>174</v>
      </c>
      <c r="H164" s="155">
        <v>118</v>
      </c>
      <c r="L164" s="151"/>
      <c r="M164" s="156"/>
      <c r="N164" s="157"/>
      <c r="O164" s="157"/>
      <c r="P164" s="157"/>
      <c r="Q164" s="157"/>
      <c r="R164" s="157"/>
      <c r="S164" s="157"/>
      <c r="T164" s="158"/>
      <c r="AT164" s="153" t="s">
        <v>139</v>
      </c>
      <c r="AU164" s="153" t="s">
        <v>131</v>
      </c>
      <c r="AV164" s="13" t="s">
        <v>131</v>
      </c>
      <c r="AW164" s="13" t="s">
        <v>30</v>
      </c>
      <c r="AX164" s="13" t="s">
        <v>74</v>
      </c>
      <c r="AY164" s="153" t="s">
        <v>126</v>
      </c>
    </row>
    <row r="165" spans="1:51" s="14" customFormat="1" ht="10">
      <c r="B165" s="162"/>
      <c r="D165" s="152" t="s">
        <v>139</v>
      </c>
      <c r="E165" s="163" t="s">
        <v>1</v>
      </c>
      <c r="F165" s="164" t="s">
        <v>175</v>
      </c>
      <c r="H165" s="163" t="s">
        <v>1</v>
      </c>
      <c r="L165" s="162"/>
      <c r="M165" s="165"/>
      <c r="N165" s="166"/>
      <c r="O165" s="166"/>
      <c r="P165" s="166"/>
      <c r="Q165" s="166"/>
      <c r="R165" s="166"/>
      <c r="S165" s="166"/>
      <c r="T165" s="167"/>
      <c r="AT165" s="163" t="s">
        <v>139</v>
      </c>
      <c r="AU165" s="163" t="s">
        <v>131</v>
      </c>
      <c r="AV165" s="14" t="s">
        <v>79</v>
      </c>
      <c r="AW165" s="14" t="s">
        <v>30</v>
      </c>
      <c r="AX165" s="14" t="s">
        <v>74</v>
      </c>
      <c r="AY165" s="163" t="s">
        <v>126</v>
      </c>
    </row>
    <row r="166" spans="1:51" s="13" customFormat="1" ht="10">
      <c r="B166" s="151"/>
      <c r="D166" s="152" t="s">
        <v>139</v>
      </c>
      <c r="E166" s="153" t="s">
        <v>1</v>
      </c>
      <c r="F166" s="154" t="s">
        <v>176</v>
      </c>
      <c r="H166" s="155">
        <v>99</v>
      </c>
      <c r="L166" s="151"/>
      <c r="M166" s="156"/>
      <c r="N166" s="157"/>
      <c r="O166" s="157"/>
      <c r="P166" s="157"/>
      <c r="Q166" s="157"/>
      <c r="R166" s="157"/>
      <c r="S166" s="157"/>
      <c r="T166" s="158"/>
      <c r="AT166" s="153" t="s">
        <v>139</v>
      </c>
      <c r="AU166" s="153" t="s">
        <v>131</v>
      </c>
      <c r="AV166" s="13" t="s">
        <v>131</v>
      </c>
      <c r="AW166" s="13" t="s">
        <v>30</v>
      </c>
      <c r="AX166" s="13" t="s">
        <v>74</v>
      </c>
      <c r="AY166" s="153" t="s">
        <v>126</v>
      </c>
    </row>
    <row r="167" spans="1:51" s="14" customFormat="1" ht="10">
      <c r="B167" s="162"/>
      <c r="D167" s="152" t="s">
        <v>139</v>
      </c>
      <c r="E167" s="163" t="s">
        <v>1</v>
      </c>
      <c r="F167" s="164" t="s">
        <v>177</v>
      </c>
      <c r="H167" s="163" t="s">
        <v>1</v>
      </c>
      <c r="L167" s="162"/>
      <c r="M167" s="165"/>
      <c r="N167" s="166"/>
      <c r="O167" s="166"/>
      <c r="P167" s="166"/>
      <c r="Q167" s="166"/>
      <c r="R167" s="166"/>
      <c r="S167" s="166"/>
      <c r="T167" s="167"/>
      <c r="AT167" s="163" t="s">
        <v>139</v>
      </c>
      <c r="AU167" s="163" t="s">
        <v>131</v>
      </c>
      <c r="AV167" s="14" t="s">
        <v>79</v>
      </c>
      <c r="AW167" s="14" t="s">
        <v>30</v>
      </c>
      <c r="AX167" s="14" t="s">
        <v>74</v>
      </c>
      <c r="AY167" s="163" t="s">
        <v>126</v>
      </c>
    </row>
    <row r="168" spans="1:51" s="13" customFormat="1" ht="10">
      <c r="B168" s="151"/>
      <c r="D168" s="152" t="s">
        <v>139</v>
      </c>
      <c r="E168" s="153" t="s">
        <v>1</v>
      </c>
      <c r="F168" s="154" t="s">
        <v>178</v>
      </c>
      <c r="H168" s="155">
        <v>80</v>
      </c>
      <c r="L168" s="151"/>
      <c r="M168" s="156"/>
      <c r="N168" s="157"/>
      <c r="O168" s="157"/>
      <c r="P168" s="157"/>
      <c r="Q168" s="157"/>
      <c r="R168" s="157"/>
      <c r="S168" s="157"/>
      <c r="T168" s="158"/>
      <c r="AT168" s="153" t="s">
        <v>139</v>
      </c>
      <c r="AU168" s="153" t="s">
        <v>131</v>
      </c>
      <c r="AV168" s="13" t="s">
        <v>131</v>
      </c>
      <c r="AW168" s="13" t="s">
        <v>30</v>
      </c>
      <c r="AX168" s="13" t="s">
        <v>74</v>
      </c>
      <c r="AY168" s="153" t="s">
        <v>126</v>
      </c>
    </row>
    <row r="169" spans="1:51" s="14" customFormat="1" ht="10">
      <c r="B169" s="162"/>
      <c r="D169" s="152" t="s">
        <v>139</v>
      </c>
      <c r="E169" s="163" t="s">
        <v>1</v>
      </c>
      <c r="F169" s="164" t="s">
        <v>179</v>
      </c>
      <c r="H169" s="163" t="s">
        <v>1</v>
      </c>
      <c r="L169" s="162"/>
      <c r="M169" s="165"/>
      <c r="N169" s="166"/>
      <c r="O169" s="166"/>
      <c r="P169" s="166"/>
      <c r="Q169" s="166"/>
      <c r="R169" s="166"/>
      <c r="S169" s="166"/>
      <c r="T169" s="167"/>
      <c r="AT169" s="163" t="s">
        <v>139</v>
      </c>
      <c r="AU169" s="163" t="s">
        <v>131</v>
      </c>
      <c r="AV169" s="14" t="s">
        <v>79</v>
      </c>
      <c r="AW169" s="14" t="s">
        <v>30</v>
      </c>
      <c r="AX169" s="14" t="s">
        <v>74</v>
      </c>
      <c r="AY169" s="163" t="s">
        <v>126</v>
      </c>
    </row>
    <row r="170" spans="1:51" s="13" customFormat="1" ht="10">
      <c r="B170" s="151"/>
      <c r="D170" s="152" t="s">
        <v>139</v>
      </c>
      <c r="E170" s="153" t="s">
        <v>1</v>
      </c>
      <c r="F170" s="154" t="s">
        <v>180</v>
      </c>
      <c r="H170" s="155">
        <v>51</v>
      </c>
      <c r="L170" s="151"/>
      <c r="M170" s="156"/>
      <c r="N170" s="157"/>
      <c r="O170" s="157"/>
      <c r="P170" s="157"/>
      <c r="Q170" s="157"/>
      <c r="R170" s="157"/>
      <c r="S170" s="157"/>
      <c r="T170" s="158"/>
      <c r="AT170" s="153" t="s">
        <v>139</v>
      </c>
      <c r="AU170" s="153" t="s">
        <v>131</v>
      </c>
      <c r="AV170" s="13" t="s">
        <v>131</v>
      </c>
      <c r="AW170" s="13" t="s">
        <v>30</v>
      </c>
      <c r="AX170" s="13" t="s">
        <v>74</v>
      </c>
      <c r="AY170" s="153" t="s">
        <v>126</v>
      </c>
    </row>
    <row r="171" spans="1:51" s="14" customFormat="1" ht="10">
      <c r="B171" s="162"/>
      <c r="D171" s="152" t="s">
        <v>139</v>
      </c>
      <c r="E171" s="163" t="s">
        <v>1</v>
      </c>
      <c r="F171" s="164" t="s">
        <v>153</v>
      </c>
      <c r="H171" s="163" t="s">
        <v>1</v>
      </c>
      <c r="L171" s="162"/>
      <c r="M171" s="165"/>
      <c r="N171" s="166"/>
      <c r="O171" s="166"/>
      <c r="P171" s="166"/>
      <c r="Q171" s="166"/>
      <c r="R171" s="166"/>
      <c r="S171" s="166"/>
      <c r="T171" s="167"/>
      <c r="AT171" s="163" t="s">
        <v>139</v>
      </c>
      <c r="AU171" s="163" t="s">
        <v>131</v>
      </c>
      <c r="AV171" s="14" t="s">
        <v>79</v>
      </c>
      <c r="AW171" s="14" t="s">
        <v>30</v>
      </c>
      <c r="AX171" s="14" t="s">
        <v>74</v>
      </c>
      <c r="AY171" s="163" t="s">
        <v>126</v>
      </c>
    </row>
    <row r="172" spans="1:51" s="14" customFormat="1" ht="10">
      <c r="B172" s="162"/>
      <c r="D172" s="152" t="s">
        <v>139</v>
      </c>
      <c r="E172" s="163" t="s">
        <v>1</v>
      </c>
      <c r="F172" s="164" t="s">
        <v>181</v>
      </c>
      <c r="H172" s="163" t="s">
        <v>1</v>
      </c>
      <c r="L172" s="162"/>
      <c r="M172" s="165"/>
      <c r="N172" s="166"/>
      <c r="O172" s="166"/>
      <c r="P172" s="166"/>
      <c r="Q172" s="166"/>
      <c r="R172" s="166"/>
      <c r="S172" s="166"/>
      <c r="T172" s="167"/>
      <c r="AT172" s="163" t="s">
        <v>139</v>
      </c>
      <c r="AU172" s="163" t="s">
        <v>131</v>
      </c>
      <c r="AV172" s="14" t="s">
        <v>79</v>
      </c>
      <c r="AW172" s="14" t="s">
        <v>30</v>
      </c>
      <c r="AX172" s="14" t="s">
        <v>74</v>
      </c>
      <c r="AY172" s="163" t="s">
        <v>126</v>
      </c>
    </row>
    <row r="173" spans="1:51" s="13" customFormat="1" ht="10">
      <c r="B173" s="151"/>
      <c r="D173" s="152" t="s">
        <v>139</v>
      </c>
      <c r="E173" s="153" t="s">
        <v>1</v>
      </c>
      <c r="F173" s="154" t="s">
        <v>182</v>
      </c>
      <c r="H173" s="155">
        <v>122</v>
      </c>
      <c r="L173" s="151"/>
      <c r="M173" s="156"/>
      <c r="N173" s="157"/>
      <c r="O173" s="157"/>
      <c r="P173" s="157"/>
      <c r="Q173" s="157"/>
      <c r="R173" s="157"/>
      <c r="S173" s="157"/>
      <c r="T173" s="158"/>
      <c r="AT173" s="153" t="s">
        <v>139</v>
      </c>
      <c r="AU173" s="153" t="s">
        <v>131</v>
      </c>
      <c r="AV173" s="13" t="s">
        <v>131</v>
      </c>
      <c r="AW173" s="13" t="s">
        <v>30</v>
      </c>
      <c r="AX173" s="13" t="s">
        <v>74</v>
      </c>
      <c r="AY173" s="153" t="s">
        <v>126</v>
      </c>
    </row>
    <row r="174" spans="1:51" s="14" customFormat="1" ht="10">
      <c r="B174" s="162"/>
      <c r="D174" s="152" t="s">
        <v>139</v>
      </c>
      <c r="E174" s="163" t="s">
        <v>1</v>
      </c>
      <c r="F174" s="164" t="s">
        <v>183</v>
      </c>
      <c r="H174" s="163" t="s">
        <v>1</v>
      </c>
      <c r="L174" s="162"/>
      <c r="M174" s="165"/>
      <c r="N174" s="166"/>
      <c r="O174" s="166"/>
      <c r="P174" s="166"/>
      <c r="Q174" s="166"/>
      <c r="R174" s="166"/>
      <c r="S174" s="166"/>
      <c r="T174" s="167"/>
      <c r="AT174" s="163" t="s">
        <v>139</v>
      </c>
      <c r="AU174" s="163" t="s">
        <v>131</v>
      </c>
      <c r="AV174" s="14" t="s">
        <v>79</v>
      </c>
      <c r="AW174" s="14" t="s">
        <v>30</v>
      </c>
      <c r="AX174" s="14" t="s">
        <v>74</v>
      </c>
      <c r="AY174" s="163" t="s">
        <v>126</v>
      </c>
    </row>
    <row r="175" spans="1:51" s="13" customFormat="1" ht="10">
      <c r="B175" s="151"/>
      <c r="D175" s="152" t="s">
        <v>139</v>
      </c>
      <c r="E175" s="153" t="s">
        <v>1</v>
      </c>
      <c r="F175" s="154" t="s">
        <v>184</v>
      </c>
      <c r="H175" s="155">
        <v>82</v>
      </c>
      <c r="L175" s="151"/>
      <c r="M175" s="156"/>
      <c r="N175" s="157"/>
      <c r="O175" s="157"/>
      <c r="P175" s="157"/>
      <c r="Q175" s="157"/>
      <c r="R175" s="157"/>
      <c r="S175" s="157"/>
      <c r="T175" s="158"/>
      <c r="AT175" s="153" t="s">
        <v>139</v>
      </c>
      <c r="AU175" s="153" t="s">
        <v>131</v>
      </c>
      <c r="AV175" s="13" t="s">
        <v>131</v>
      </c>
      <c r="AW175" s="13" t="s">
        <v>30</v>
      </c>
      <c r="AX175" s="13" t="s">
        <v>74</v>
      </c>
      <c r="AY175" s="153" t="s">
        <v>126</v>
      </c>
    </row>
    <row r="176" spans="1:51" s="14" customFormat="1" ht="10">
      <c r="B176" s="162"/>
      <c r="D176" s="152" t="s">
        <v>139</v>
      </c>
      <c r="E176" s="163" t="s">
        <v>1</v>
      </c>
      <c r="F176" s="164" t="s">
        <v>185</v>
      </c>
      <c r="H176" s="163" t="s">
        <v>1</v>
      </c>
      <c r="L176" s="162"/>
      <c r="M176" s="165"/>
      <c r="N176" s="166"/>
      <c r="O176" s="166"/>
      <c r="P176" s="166"/>
      <c r="Q176" s="166"/>
      <c r="R176" s="166"/>
      <c r="S176" s="166"/>
      <c r="T176" s="167"/>
      <c r="AT176" s="163" t="s">
        <v>139</v>
      </c>
      <c r="AU176" s="163" t="s">
        <v>131</v>
      </c>
      <c r="AV176" s="14" t="s">
        <v>79</v>
      </c>
      <c r="AW176" s="14" t="s">
        <v>30</v>
      </c>
      <c r="AX176" s="14" t="s">
        <v>74</v>
      </c>
      <c r="AY176" s="163" t="s">
        <v>126</v>
      </c>
    </row>
    <row r="177" spans="1:65" s="13" customFormat="1" ht="10">
      <c r="B177" s="151"/>
      <c r="D177" s="152" t="s">
        <v>139</v>
      </c>
      <c r="E177" s="153" t="s">
        <v>1</v>
      </c>
      <c r="F177" s="154" t="s">
        <v>157</v>
      </c>
      <c r="H177" s="155">
        <v>62</v>
      </c>
      <c r="L177" s="151"/>
      <c r="M177" s="156"/>
      <c r="N177" s="157"/>
      <c r="O177" s="157"/>
      <c r="P177" s="157"/>
      <c r="Q177" s="157"/>
      <c r="R177" s="157"/>
      <c r="S177" s="157"/>
      <c r="T177" s="158"/>
      <c r="AT177" s="153" t="s">
        <v>139</v>
      </c>
      <c r="AU177" s="153" t="s">
        <v>131</v>
      </c>
      <c r="AV177" s="13" t="s">
        <v>131</v>
      </c>
      <c r="AW177" s="13" t="s">
        <v>30</v>
      </c>
      <c r="AX177" s="13" t="s">
        <v>74</v>
      </c>
      <c r="AY177" s="153" t="s">
        <v>126</v>
      </c>
    </row>
    <row r="178" spans="1:65" s="14" customFormat="1" ht="10">
      <c r="B178" s="162"/>
      <c r="D178" s="152" t="s">
        <v>139</v>
      </c>
      <c r="E178" s="163" t="s">
        <v>1</v>
      </c>
      <c r="F178" s="164" t="s">
        <v>186</v>
      </c>
      <c r="H178" s="163" t="s">
        <v>1</v>
      </c>
      <c r="L178" s="162"/>
      <c r="M178" s="165"/>
      <c r="N178" s="166"/>
      <c r="O178" s="166"/>
      <c r="P178" s="166"/>
      <c r="Q178" s="166"/>
      <c r="R178" s="166"/>
      <c r="S178" s="166"/>
      <c r="T178" s="167"/>
      <c r="AT178" s="163" t="s">
        <v>139</v>
      </c>
      <c r="AU178" s="163" t="s">
        <v>131</v>
      </c>
      <c r="AV178" s="14" t="s">
        <v>79</v>
      </c>
      <c r="AW178" s="14" t="s">
        <v>30</v>
      </c>
      <c r="AX178" s="14" t="s">
        <v>74</v>
      </c>
      <c r="AY178" s="163" t="s">
        <v>126</v>
      </c>
    </row>
    <row r="179" spans="1:65" s="13" customFormat="1" ht="10">
      <c r="B179" s="151"/>
      <c r="D179" s="152" t="s">
        <v>139</v>
      </c>
      <c r="E179" s="153" t="s">
        <v>1</v>
      </c>
      <c r="F179" s="154" t="s">
        <v>187</v>
      </c>
      <c r="H179" s="155">
        <v>100</v>
      </c>
      <c r="L179" s="151"/>
      <c r="M179" s="156"/>
      <c r="N179" s="157"/>
      <c r="O179" s="157"/>
      <c r="P179" s="157"/>
      <c r="Q179" s="157"/>
      <c r="R179" s="157"/>
      <c r="S179" s="157"/>
      <c r="T179" s="158"/>
      <c r="AT179" s="153" t="s">
        <v>139</v>
      </c>
      <c r="AU179" s="153" t="s">
        <v>131</v>
      </c>
      <c r="AV179" s="13" t="s">
        <v>131</v>
      </c>
      <c r="AW179" s="13" t="s">
        <v>30</v>
      </c>
      <c r="AX179" s="13" t="s">
        <v>74</v>
      </c>
      <c r="AY179" s="153" t="s">
        <v>126</v>
      </c>
    </row>
    <row r="180" spans="1:65" s="14" customFormat="1" ht="10">
      <c r="B180" s="162"/>
      <c r="D180" s="152" t="s">
        <v>139</v>
      </c>
      <c r="E180" s="163" t="s">
        <v>1</v>
      </c>
      <c r="F180" s="164" t="s">
        <v>188</v>
      </c>
      <c r="H180" s="163" t="s">
        <v>1</v>
      </c>
      <c r="L180" s="162"/>
      <c r="M180" s="165"/>
      <c r="N180" s="166"/>
      <c r="O180" s="166"/>
      <c r="P180" s="166"/>
      <c r="Q180" s="166"/>
      <c r="R180" s="166"/>
      <c r="S180" s="166"/>
      <c r="T180" s="167"/>
      <c r="AT180" s="163" t="s">
        <v>139</v>
      </c>
      <c r="AU180" s="163" t="s">
        <v>131</v>
      </c>
      <c r="AV180" s="14" t="s">
        <v>79</v>
      </c>
      <c r="AW180" s="14" t="s">
        <v>30</v>
      </c>
      <c r="AX180" s="14" t="s">
        <v>74</v>
      </c>
      <c r="AY180" s="163" t="s">
        <v>126</v>
      </c>
    </row>
    <row r="181" spans="1:65" s="14" customFormat="1" ht="10">
      <c r="B181" s="162"/>
      <c r="D181" s="152" t="s">
        <v>139</v>
      </c>
      <c r="E181" s="163" t="s">
        <v>1</v>
      </c>
      <c r="F181" s="164" t="s">
        <v>189</v>
      </c>
      <c r="H181" s="163" t="s">
        <v>1</v>
      </c>
      <c r="L181" s="162"/>
      <c r="M181" s="165"/>
      <c r="N181" s="166"/>
      <c r="O181" s="166"/>
      <c r="P181" s="166"/>
      <c r="Q181" s="166"/>
      <c r="R181" s="166"/>
      <c r="S181" s="166"/>
      <c r="T181" s="167"/>
      <c r="AT181" s="163" t="s">
        <v>139</v>
      </c>
      <c r="AU181" s="163" t="s">
        <v>131</v>
      </c>
      <c r="AV181" s="14" t="s">
        <v>79</v>
      </c>
      <c r="AW181" s="14" t="s">
        <v>30</v>
      </c>
      <c r="AX181" s="14" t="s">
        <v>74</v>
      </c>
      <c r="AY181" s="163" t="s">
        <v>126</v>
      </c>
    </row>
    <row r="182" spans="1:65" s="13" customFormat="1" ht="10">
      <c r="B182" s="151"/>
      <c r="D182" s="152" t="s">
        <v>139</v>
      </c>
      <c r="E182" s="153" t="s">
        <v>1</v>
      </c>
      <c r="F182" s="154" t="s">
        <v>190</v>
      </c>
      <c r="H182" s="155">
        <v>111</v>
      </c>
      <c r="L182" s="151"/>
      <c r="M182" s="156"/>
      <c r="N182" s="157"/>
      <c r="O182" s="157"/>
      <c r="P182" s="157"/>
      <c r="Q182" s="157"/>
      <c r="R182" s="157"/>
      <c r="S182" s="157"/>
      <c r="T182" s="158"/>
      <c r="AT182" s="153" t="s">
        <v>139</v>
      </c>
      <c r="AU182" s="153" t="s">
        <v>131</v>
      </c>
      <c r="AV182" s="13" t="s">
        <v>131</v>
      </c>
      <c r="AW182" s="13" t="s">
        <v>30</v>
      </c>
      <c r="AX182" s="13" t="s">
        <v>74</v>
      </c>
      <c r="AY182" s="153" t="s">
        <v>126</v>
      </c>
    </row>
    <row r="183" spans="1:65" s="14" customFormat="1" ht="10">
      <c r="B183" s="162"/>
      <c r="D183" s="152" t="s">
        <v>139</v>
      </c>
      <c r="E183" s="163" t="s">
        <v>1</v>
      </c>
      <c r="F183" s="164" t="s">
        <v>191</v>
      </c>
      <c r="H183" s="163" t="s">
        <v>1</v>
      </c>
      <c r="L183" s="162"/>
      <c r="M183" s="165"/>
      <c r="N183" s="166"/>
      <c r="O183" s="166"/>
      <c r="P183" s="166"/>
      <c r="Q183" s="166"/>
      <c r="R183" s="166"/>
      <c r="S183" s="166"/>
      <c r="T183" s="167"/>
      <c r="AT183" s="163" t="s">
        <v>139</v>
      </c>
      <c r="AU183" s="163" t="s">
        <v>131</v>
      </c>
      <c r="AV183" s="14" t="s">
        <v>79</v>
      </c>
      <c r="AW183" s="14" t="s">
        <v>30</v>
      </c>
      <c r="AX183" s="14" t="s">
        <v>74</v>
      </c>
      <c r="AY183" s="163" t="s">
        <v>126</v>
      </c>
    </row>
    <row r="184" spans="1:65" s="13" customFormat="1" ht="10">
      <c r="B184" s="151"/>
      <c r="D184" s="152" t="s">
        <v>139</v>
      </c>
      <c r="E184" s="153" t="s">
        <v>1</v>
      </c>
      <c r="F184" s="154" t="s">
        <v>192</v>
      </c>
      <c r="H184" s="155">
        <v>114</v>
      </c>
      <c r="L184" s="151"/>
      <c r="M184" s="156"/>
      <c r="N184" s="157"/>
      <c r="O184" s="157"/>
      <c r="P184" s="157"/>
      <c r="Q184" s="157"/>
      <c r="R184" s="157"/>
      <c r="S184" s="157"/>
      <c r="T184" s="158"/>
      <c r="AT184" s="153" t="s">
        <v>139</v>
      </c>
      <c r="AU184" s="153" t="s">
        <v>131</v>
      </c>
      <c r="AV184" s="13" t="s">
        <v>131</v>
      </c>
      <c r="AW184" s="13" t="s">
        <v>30</v>
      </c>
      <c r="AX184" s="13" t="s">
        <v>74</v>
      </c>
      <c r="AY184" s="153" t="s">
        <v>126</v>
      </c>
    </row>
    <row r="185" spans="1:65" s="15" customFormat="1" ht="10">
      <c r="B185" s="168"/>
      <c r="D185" s="152" t="s">
        <v>139</v>
      </c>
      <c r="E185" s="169" t="s">
        <v>1</v>
      </c>
      <c r="F185" s="170" t="s">
        <v>154</v>
      </c>
      <c r="H185" s="171">
        <v>939</v>
      </c>
      <c r="L185" s="168"/>
      <c r="M185" s="172"/>
      <c r="N185" s="173"/>
      <c r="O185" s="173"/>
      <c r="P185" s="173"/>
      <c r="Q185" s="173"/>
      <c r="R185" s="173"/>
      <c r="S185" s="173"/>
      <c r="T185" s="174"/>
      <c r="AT185" s="169" t="s">
        <v>139</v>
      </c>
      <c r="AU185" s="169" t="s">
        <v>131</v>
      </c>
      <c r="AV185" s="15" t="s">
        <v>137</v>
      </c>
      <c r="AW185" s="15" t="s">
        <v>30</v>
      </c>
      <c r="AX185" s="15" t="s">
        <v>79</v>
      </c>
      <c r="AY185" s="169" t="s">
        <v>126</v>
      </c>
    </row>
    <row r="186" spans="1:65" s="2" customFormat="1" ht="16.5" customHeight="1">
      <c r="A186" s="29"/>
      <c r="B186" s="137"/>
      <c r="C186" s="138" t="s">
        <v>7</v>
      </c>
      <c r="D186" s="138" t="s">
        <v>133</v>
      </c>
      <c r="E186" s="139" t="s">
        <v>193</v>
      </c>
      <c r="F186" s="140" t="s">
        <v>194</v>
      </c>
      <c r="G186" s="141" t="s">
        <v>136</v>
      </c>
      <c r="H186" s="142">
        <v>383</v>
      </c>
      <c r="I186" s="143">
        <v>9420</v>
      </c>
      <c r="J186" s="143">
        <f>ROUND(I186*H186,2)</f>
        <v>3607860</v>
      </c>
      <c r="K186" s="144"/>
      <c r="L186" s="30"/>
      <c r="M186" s="145" t="s">
        <v>1</v>
      </c>
      <c r="N186" s="146" t="s">
        <v>40</v>
      </c>
      <c r="O186" s="147">
        <v>0</v>
      </c>
      <c r="P186" s="147">
        <f>O186*H186</f>
        <v>0</v>
      </c>
      <c r="Q186" s="147">
        <v>0</v>
      </c>
      <c r="R186" s="147">
        <f>Q186*H186</f>
        <v>0</v>
      </c>
      <c r="S186" s="147">
        <v>0</v>
      </c>
      <c r="T186" s="148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9" t="s">
        <v>137</v>
      </c>
      <c r="AT186" s="149" t="s">
        <v>133</v>
      </c>
      <c r="AU186" s="149" t="s">
        <v>131</v>
      </c>
      <c r="AY186" s="17" t="s">
        <v>126</v>
      </c>
      <c r="BE186" s="150">
        <f>IF(N186="základní",J186,0)</f>
        <v>0</v>
      </c>
      <c r="BF186" s="150">
        <f>IF(N186="snížená",J186,0)</f>
        <v>3607860</v>
      </c>
      <c r="BG186" s="150">
        <f>IF(N186="zákl. přenesená",J186,0)</f>
        <v>0</v>
      </c>
      <c r="BH186" s="150">
        <f>IF(N186="sníž. přenesená",J186,0)</f>
        <v>0</v>
      </c>
      <c r="BI186" s="150">
        <f>IF(N186="nulová",J186,0)</f>
        <v>0</v>
      </c>
      <c r="BJ186" s="17" t="s">
        <v>131</v>
      </c>
      <c r="BK186" s="150">
        <f>ROUND(I186*H186,2)</f>
        <v>3607860</v>
      </c>
      <c r="BL186" s="17" t="s">
        <v>137</v>
      </c>
      <c r="BM186" s="149" t="s">
        <v>195</v>
      </c>
    </row>
    <row r="187" spans="1:65" s="2" customFormat="1" ht="27">
      <c r="A187" s="29"/>
      <c r="B187" s="30"/>
      <c r="C187" s="29"/>
      <c r="D187" s="152" t="s">
        <v>148</v>
      </c>
      <c r="E187" s="29"/>
      <c r="F187" s="159" t="s">
        <v>196</v>
      </c>
      <c r="G187" s="29"/>
      <c r="H187" s="29"/>
      <c r="I187" s="29"/>
      <c r="J187" s="29"/>
      <c r="K187" s="29"/>
      <c r="L187" s="30"/>
      <c r="M187" s="160"/>
      <c r="N187" s="161"/>
      <c r="O187" s="55"/>
      <c r="P187" s="55"/>
      <c r="Q187" s="55"/>
      <c r="R187" s="55"/>
      <c r="S187" s="55"/>
      <c r="T187" s="56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T187" s="17" t="s">
        <v>148</v>
      </c>
      <c r="AU187" s="17" t="s">
        <v>131</v>
      </c>
    </row>
    <row r="188" spans="1:65" s="14" customFormat="1" ht="10">
      <c r="B188" s="162"/>
      <c r="D188" s="152" t="s">
        <v>139</v>
      </c>
      <c r="E188" s="163" t="s">
        <v>1</v>
      </c>
      <c r="F188" s="164" t="s">
        <v>150</v>
      </c>
      <c r="H188" s="163" t="s">
        <v>1</v>
      </c>
      <c r="L188" s="162"/>
      <c r="M188" s="165"/>
      <c r="N188" s="166"/>
      <c r="O188" s="166"/>
      <c r="P188" s="166"/>
      <c r="Q188" s="166"/>
      <c r="R188" s="166"/>
      <c r="S188" s="166"/>
      <c r="T188" s="167"/>
      <c r="AT188" s="163" t="s">
        <v>139</v>
      </c>
      <c r="AU188" s="163" t="s">
        <v>131</v>
      </c>
      <c r="AV188" s="14" t="s">
        <v>79</v>
      </c>
      <c r="AW188" s="14" t="s">
        <v>30</v>
      </c>
      <c r="AX188" s="14" t="s">
        <v>74</v>
      </c>
      <c r="AY188" s="163" t="s">
        <v>126</v>
      </c>
    </row>
    <row r="189" spans="1:65" s="13" customFormat="1" ht="10">
      <c r="B189" s="151"/>
      <c r="D189" s="152" t="s">
        <v>139</v>
      </c>
      <c r="E189" s="153" t="s">
        <v>1</v>
      </c>
      <c r="F189" s="154" t="s">
        <v>197</v>
      </c>
      <c r="H189" s="155">
        <v>383</v>
      </c>
      <c r="L189" s="151"/>
      <c r="M189" s="156"/>
      <c r="N189" s="157"/>
      <c r="O189" s="157"/>
      <c r="P189" s="157"/>
      <c r="Q189" s="157"/>
      <c r="R189" s="157"/>
      <c r="S189" s="157"/>
      <c r="T189" s="158"/>
      <c r="AT189" s="153" t="s">
        <v>139</v>
      </c>
      <c r="AU189" s="153" t="s">
        <v>131</v>
      </c>
      <c r="AV189" s="13" t="s">
        <v>131</v>
      </c>
      <c r="AW189" s="13" t="s">
        <v>30</v>
      </c>
      <c r="AX189" s="13" t="s">
        <v>79</v>
      </c>
      <c r="AY189" s="153" t="s">
        <v>126</v>
      </c>
    </row>
    <row r="190" spans="1:65" s="2" customFormat="1" ht="16.5" customHeight="1">
      <c r="A190" s="29"/>
      <c r="B190" s="137"/>
      <c r="C190" s="138" t="s">
        <v>198</v>
      </c>
      <c r="D190" s="138" t="s">
        <v>133</v>
      </c>
      <c r="E190" s="139" t="s">
        <v>199</v>
      </c>
      <c r="F190" s="140" t="s">
        <v>200</v>
      </c>
      <c r="G190" s="141" t="s">
        <v>136</v>
      </c>
      <c r="H190" s="142">
        <v>258</v>
      </c>
      <c r="I190" s="143">
        <v>8560</v>
      </c>
      <c r="J190" s="143">
        <f>ROUND(I190*H190,2)</f>
        <v>2208480</v>
      </c>
      <c r="K190" s="144"/>
      <c r="L190" s="30"/>
      <c r="M190" s="145" t="s">
        <v>1</v>
      </c>
      <c r="N190" s="146" t="s">
        <v>40</v>
      </c>
      <c r="O190" s="147">
        <v>0</v>
      </c>
      <c r="P190" s="147">
        <f>O190*H190</f>
        <v>0</v>
      </c>
      <c r="Q190" s="147">
        <v>0</v>
      </c>
      <c r="R190" s="147">
        <f>Q190*H190</f>
        <v>0</v>
      </c>
      <c r="S190" s="147">
        <v>0</v>
      </c>
      <c r="T190" s="148">
        <f>S190*H190</f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9" t="s">
        <v>137</v>
      </c>
      <c r="AT190" s="149" t="s">
        <v>133</v>
      </c>
      <c r="AU190" s="149" t="s">
        <v>131</v>
      </c>
      <c r="AY190" s="17" t="s">
        <v>126</v>
      </c>
      <c r="BE190" s="150">
        <f>IF(N190="základní",J190,0)</f>
        <v>0</v>
      </c>
      <c r="BF190" s="150">
        <f>IF(N190="snížená",J190,0)</f>
        <v>2208480</v>
      </c>
      <c r="BG190" s="150">
        <f>IF(N190="zákl. přenesená",J190,0)</f>
        <v>0</v>
      </c>
      <c r="BH190" s="150">
        <f>IF(N190="sníž. přenesená",J190,0)</f>
        <v>0</v>
      </c>
      <c r="BI190" s="150">
        <f>IF(N190="nulová",J190,0)</f>
        <v>0</v>
      </c>
      <c r="BJ190" s="17" t="s">
        <v>131</v>
      </c>
      <c r="BK190" s="150">
        <f>ROUND(I190*H190,2)</f>
        <v>2208480</v>
      </c>
      <c r="BL190" s="17" t="s">
        <v>137</v>
      </c>
      <c r="BM190" s="149" t="s">
        <v>201</v>
      </c>
    </row>
    <row r="191" spans="1:65" s="2" customFormat="1" ht="27">
      <c r="A191" s="29"/>
      <c r="B191" s="30"/>
      <c r="C191" s="29"/>
      <c r="D191" s="152" t="s">
        <v>148</v>
      </c>
      <c r="E191" s="29"/>
      <c r="F191" s="159" t="s">
        <v>196</v>
      </c>
      <c r="G191" s="29"/>
      <c r="H191" s="29"/>
      <c r="I191" s="29"/>
      <c r="J191" s="29"/>
      <c r="K191" s="29"/>
      <c r="L191" s="30"/>
      <c r="M191" s="160"/>
      <c r="N191" s="161"/>
      <c r="O191" s="55"/>
      <c r="P191" s="55"/>
      <c r="Q191" s="55"/>
      <c r="R191" s="55"/>
      <c r="S191" s="55"/>
      <c r="T191" s="56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T191" s="17" t="s">
        <v>148</v>
      </c>
      <c r="AU191" s="17" t="s">
        <v>131</v>
      </c>
    </row>
    <row r="192" spans="1:65" s="14" customFormat="1" ht="10">
      <c r="B192" s="162"/>
      <c r="D192" s="152" t="s">
        <v>139</v>
      </c>
      <c r="E192" s="163" t="s">
        <v>1</v>
      </c>
      <c r="F192" s="164" t="s">
        <v>202</v>
      </c>
      <c r="H192" s="163" t="s">
        <v>1</v>
      </c>
      <c r="L192" s="162"/>
      <c r="M192" s="165"/>
      <c r="N192" s="166"/>
      <c r="O192" s="166"/>
      <c r="P192" s="166"/>
      <c r="Q192" s="166"/>
      <c r="R192" s="166"/>
      <c r="S192" s="166"/>
      <c r="T192" s="167"/>
      <c r="AT192" s="163" t="s">
        <v>139</v>
      </c>
      <c r="AU192" s="163" t="s">
        <v>131</v>
      </c>
      <c r="AV192" s="14" t="s">
        <v>79</v>
      </c>
      <c r="AW192" s="14" t="s">
        <v>30</v>
      </c>
      <c r="AX192" s="14" t="s">
        <v>74</v>
      </c>
      <c r="AY192" s="163" t="s">
        <v>126</v>
      </c>
    </row>
    <row r="193" spans="1:65" s="13" customFormat="1" ht="10">
      <c r="B193" s="151"/>
      <c r="D193" s="152" t="s">
        <v>139</v>
      </c>
      <c r="E193" s="153" t="s">
        <v>1</v>
      </c>
      <c r="F193" s="154" t="s">
        <v>203</v>
      </c>
      <c r="H193" s="155">
        <v>258</v>
      </c>
      <c r="L193" s="151"/>
      <c r="M193" s="156"/>
      <c r="N193" s="157"/>
      <c r="O193" s="157"/>
      <c r="P193" s="157"/>
      <c r="Q193" s="157"/>
      <c r="R193" s="157"/>
      <c r="S193" s="157"/>
      <c r="T193" s="158"/>
      <c r="AT193" s="153" t="s">
        <v>139</v>
      </c>
      <c r="AU193" s="153" t="s">
        <v>131</v>
      </c>
      <c r="AV193" s="13" t="s">
        <v>131</v>
      </c>
      <c r="AW193" s="13" t="s">
        <v>30</v>
      </c>
      <c r="AX193" s="13" t="s">
        <v>79</v>
      </c>
      <c r="AY193" s="153" t="s">
        <v>126</v>
      </c>
    </row>
    <row r="194" spans="1:65" s="2" customFormat="1" ht="16.5" customHeight="1">
      <c r="A194" s="29"/>
      <c r="B194" s="137"/>
      <c r="C194" s="138" t="s">
        <v>204</v>
      </c>
      <c r="D194" s="138" t="s">
        <v>133</v>
      </c>
      <c r="E194" s="139" t="s">
        <v>205</v>
      </c>
      <c r="F194" s="140" t="s">
        <v>206</v>
      </c>
      <c r="G194" s="141" t="s">
        <v>136</v>
      </c>
      <c r="H194" s="142">
        <v>230</v>
      </c>
      <c r="I194" s="143">
        <v>7300</v>
      </c>
      <c r="J194" s="143">
        <f>ROUND(I194*H194,2)</f>
        <v>1679000</v>
      </c>
      <c r="K194" s="144"/>
      <c r="L194" s="30"/>
      <c r="M194" s="145" t="s">
        <v>1</v>
      </c>
      <c r="N194" s="146" t="s">
        <v>40</v>
      </c>
      <c r="O194" s="147">
        <v>0</v>
      </c>
      <c r="P194" s="147">
        <f>O194*H194</f>
        <v>0</v>
      </c>
      <c r="Q194" s="147">
        <v>0</v>
      </c>
      <c r="R194" s="147">
        <f>Q194*H194</f>
        <v>0</v>
      </c>
      <c r="S194" s="147">
        <v>0</v>
      </c>
      <c r="T194" s="148">
        <f>S194*H194</f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9" t="s">
        <v>137</v>
      </c>
      <c r="AT194" s="149" t="s">
        <v>133</v>
      </c>
      <c r="AU194" s="149" t="s">
        <v>131</v>
      </c>
      <c r="AY194" s="17" t="s">
        <v>126</v>
      </c>
      <c r="BE194" s="150">
        <f>IF(N194="základní",J194,0)</f>
        <v>0</v>
      </c>
      <c r="BF194" s="150">
        <f>IF(N194="snížená",J194,0)</f>
        <v>1679000</v>
      </c>
      <c r="BG194" s="150">
        <f>IF(N194="zákl. přenesená",J194,0)</f>
        <v>0</v>
      </c>
      <c r="BH194" s="150">
        <f>IF(N194="sníž. přenesená",J194,0)</f>
        <v>0</v>
      </c>
      <c r="BI194" s="150">
        <f>IF(N194="nulová",J194,0)</f>
        <v>0</v>
      </c>
      <c r="BJ194" s="17" t="s">
        <v>131</v>
      </c>
      <c r="BK194" s="150">
        <f>ROUND(I194*H194,2)</f>
        <v>1679000</v>
      </c>
      <c r="BL194" s="17" t="s">
        <v>137</v>
      </c>
      <c r="BM194" s="149" t="s">
        <v>207</v>
      </c>
    </row>
    <row r="195" spans="1:65" s="2" customFormat="1" ht="27">
      <c r="A195" s="29"/>
      <c r="B195" s="30"/>
      <c r="C195" s="29"/>
      <c r="D195" s="152" t="s">
        <v>148</v>
      </c>
      <c r="E195" s="29"/>
      <c r="F195" s="159" t="s">
        <v>196</v>
      </c>
      <c r="G195" s="29"/>
      <c r="H195" s="29"/>
      <c r="I195" s="29"/>
      <c r="J195" s="29"/>
      <c r="K195" s="29"/>
      <c r="L195" s="30"/>
      <c r="M195" s="160"/>
      <c r="N195" s="161"/>
      <c r="O195" s="55"/>
      <c r="P195" s="55"/>
      <c r="Q195" s="55"/>
      <c r="R195" s="55"/>
      <c r="S195" s="55"/>
      <c r="T195" s="56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T195" s="17" t="s">
        <v>148</v>
      </c>
      <c r="AU195" s="17" t="s">
        <v>131</v>
      </c>
    </row>
    <row r="196" spans="1:65" s="14" customFormat="1" ht="10">
      <c r="B196" s="162"/>
      <c r="D196" s="152" t="s">
        <v>139</v>
      </c>
      <c r="E196" s="163" t="s">
        <v>1</v>
      </c>
      <c r="F196" s="164" t="s">
        <v>150</v>
      </c>
      <c r="H196" s="163" t="s">
        <v>1</v>
      </c>
      <c r="L196" s="162"/>
      <c r="M196" s="165"/>
      <c r="N196" s="166"/>
      <c r="O196" s="166"/>
      <c r="P196" s="166"/>
      <c r="Q196" s="166"/>
      <c r="R196" s="166"/>
      <c r="S196" s="166"/>
      <c r="T196" s="167"/>
      <c r="AT196" s="163" t="s">
        <v>139</v>
      </c>
      <c r="AU196" s="163" t="s">
        <v>131</v>
      </c>
      <c r="AV196" s="14" t="s">
        <v>79</v>
      </c>
      <c r="AW196" s="14" t="s">
        <v>30</v>
      </c>
      <c r="AX196" s="14" t="s">
        <v>74</v>
      </c>
      <c r="AY196" s="163" t="s">
        <v>126</v>
      </c>
    </row>
    <row r="197" spans="1:65" s="13" customFormat="1" ht="10">
      <c r="B197" s="151"/>
      <c r="D197" s="152" t="s">
        <v>139</v>
      </c>
      <c r="E197" s="153" t="s">
        <v>1</v>
      </c>
      <c r="F197" s="154" t="s">
        <v>208</v>
      </c>
      <c r="H197" s="155">
        <v>68</v>
      </c>
      <c r="L197" s="151"/>
      <c r="M197" s="156"/>
      <c r="N197" s="157"/>
      <c r="O197" s="157"/>
      <c r="P197" s="157"/>
      <c r="Q197" s="157"/>
      <c r="R197" s="157"/>
      <c r="S197" s="157"/>
      <c r="T197" s="158"/>
      <c r="AT197" s="153" t="s">
        <v>139</v>
      </c>
      <c r="AU197" s="153" t="s">
        <v>131</v>
      </c>
      <c r="AV197" s="13" t="s">
        <v>131</v>
      </c>
      <c r="AW197" s="13" t="s">
        <v>30</v>
      </c>
      <c r="AX197" s="13" t="s">
        <v>74</v>
      </c>
      <c r="AY197" s="153" t="s">
        <v>126</v>
      </c>
    </row>
    <row r="198" spans="1:65" s="14" customFormat="1" ht="10">
      <c r="B198" s="162"/>
      <c r="D198" s="152" t="s">
        <v>139</v>
      </c>
      <c r="E198" s="163" t="s">
        <v>1</v>
      </c>
      <c r="F198" s="164" t="s">
        <v>152</v>
      </c>
      <c r="H198" s="163" t="s">
        <v>1</v>
      </c>
      <c r="L198" s="162"/>
      <c r="M198" s="165"/>
      <c r="N198" s="166"/>
      <c r="O198" s="166"/>
      <c r="P198" s="166"/>
      <c r="Q198" s="166"/>
      <c r="R198" s="166"/>
      <c r="S198" s="166"/>
      <c r="T198" s="167"/>
      <c r="AT198" s="163" t="s">
        <v>139</v>
      </c>
      <c r="AU198" s="163" t="s">
        <v>131</v>
      </c>
      <c r="AV198" s="14" t="s">
        <v>79</v>
      </c>
      <c r="AW198" s="14" t="s">
        <v>30</v>
      </c>
      <c r="AX198" s="14" t="s">
        <v>74</v>
      </c>
      <c r="AY198" s="163" t="s">
        <v>126</v>
      </c>
    </row>
    <row r="199" spans="1:65" s="13" customFormat="1" ht="10">
      <c r="B199" s="151"/>
      <c r="D199" s="152" t="s">
        <v>139</v>
      </c>
      <c r="E199" s="153" t="s">
        <v>1</v>
      </c>
      <c r="F199" s="154" t="s">
        <v>209</v>
      </c>
      <c r="H199" s="155">
        <v>75</v>
      </c>
      <c r="L199" s="151"/>
      <c r="M199" s="156"/>
      <c r="N199" s="157"/>
      <c r="O199" s="157"/>
      <c r="P199" s="157"/>
      <c r="Q199" s="157"/>
      <c r="R199" s="157"/>
      <c r="S199" s="157"/>
      <c r="T199" s="158"/>
      <c r="AT199" s="153" t="s">
        <v>139</v>
      </c>
      <c r="AU199" s="153" t="s">
        <v>131</v>
      </c>
      <c r="AV199" s="13" t="s">
        <v>131</v>
      </c>
      <c r="AW199" s="13" t="s">
        <v>30</v>
      </c>
      <c r="AX199" s="13" t="s">
        <v>74</v>
      </c>
      <c r="AY199" s="153" t="s">
        <v>126</v>
      </c>
    </row>
    <row r="200" spans="1:65" s="14" customFormat="1" ht="10">
      <c r="B200" s="162"/>
      <c r="D200" s="152" t="s">
        <v>139</v>
      </c>
      <c r="E200" s="163" t="s">
        <v>1</v>
      </c>
      <c r="F200" s="164" t="s">
        <v>153</v>
      </c>
      <c r="H200" s="163" t="s">
        <v>1</v>
      </c>
      <c r="L200" s="162"/>
      <c r="M200" s="165"/>
      <c r="N200" s="166"/>
      <c r="O200" s="166"/>
      <c r="P200" s="166"/>
      <c r="Q200" s="166"/>
      <c r="R200" s="166"/>
      <c r="S200" s="166"/>
      <c r="T200" s="167"/>
      <c r="AT200" s="163" t="s">
        <v>139</v>
      </c>
      <c r="AU200" s="163" t="s">
        <v>131</v>
      </c>
      <c r="AV200" s="14" t="s">
        <v>79</v>
      </c>
      <c r="AW200" s="14" t="s">
        <v>30</v>
      </c>
      <c r="AX200" s="14" t="s">
        <v>74</v>
      </c>
      <c r="AY200" s="163" t="s">
        <v>126</v>
      </c>
    </row>
    <row r="201" spans="1:65" s="13" customFormat="1" ht="10">
      <c r="B201" s="151"/>
      <c r="D201" s="152" t="s">
        <v>139</v>
      </c>
      <c r="E201" s="153" t="s">
        <v>1</v>
      </c>
      <c r="F201" s="154" t="s">
        <v>210</v>
      </c>
      <c r="H201" s="155">
        <v>66</v>
      </c>
      <c r="L201" s="151"/>
      <c r="M201" s="156"/>
      <c r="N201" s="157"/>
      <c r="O201" s="157"/>
      <c r="P201" s="157"/>
      <c r="Q201" s="157"/>
      <c r="R201" s="157"/>
      <c r="S201" s="157"/>
      <c r="T201" s="158"/>
      <c r="AT201" s="153" t="s">
        <v>139</v>
      </c>
      <c r="AU201" s="153" t="s">
        <v>131</v>
      </c>
      <c r="AV201" s="13" t="s">
        <v>131</v>
      </c>
      <c r="AW201" s="13" t="s">
        <v>30</v>
      </c>
      <c r="AX201" s="13" t="s">
        <v>74</v>
      </c>
      <c r="AY201" s="153" t="s">
        <v>126</v>
      </c>
    </row>
    <row r="202" spans="1:65" s="14" customFormat="1" ht="10">
      <c r="B202" s="162"/>
      <c r="D202" s="152" t="s">
        <v>139</v>
      </c>
      <c r="E202" s="163" t="s">
        <v>1</v>
      </c>
      <c r="F202" s="164" t="s">
        <v>211</v>
      </c>
      <c r="H202" s="163" t="s">
        <v>1</v>
      </c>
      <c r="L202" s="162"/>
      <c r="M202" s="165"/>
      <c r="N202" s="166"/>
      <c r="O202" s="166"/>
      <c r="P202" s="166"/>
      <c r="Q202" s="166"/>
      <c r="R202" s="166"/>
      <c r="S202" s="166"/>
      <c r="T202" s="167"/>
      <c r="AT202" s="163" t="s">
        <v>139</v>
      </c>
      <c r="AU202" s="163" t="s">
        <v>131</v>
      </c>
      <c r="AV202" s="14" t="s">
        <v>79</v>
      </c>
      <c r="AW202" s="14" t="s">
        <v>30</v>
      </c>
      <c r="AX202" s="14" t="s">
        <v>74</v>
      </c>
      <c r="AY202" s="163" t="s">
        <v>126</v>
      </c>
    </row>
    <row r="203" spans="1:65" s="13" customFormat="1" ht="10">
      <c r="B203" s="151"/>
      <c r="D203" s="152" t="s">
        <v>139</v>
      </c>
      <c r="E203" s="153" t="s">
        <v>1</v>
      </c>
      <c r="F203" s="154" t="s">
        <v>7</v>
      </c>
      <c r="H203" s="155">
        <v>21</v>
      </c>
      <c r="L203" s="151"/>
      <c r="M203" s="156"/>
      <c r="N203" s="157"/>
      <c r="O203" s="157"/>
      <c r="P203" s="157"/>
      <c r="Q203" s="157"/>
      <c r="R203" s="157"/>
      <c r="S203" s="157"/>
      <c r="T203" s="158"/>
      <c r="AT203" s="153" t="s">
        <v>139</v>
      </c>
      <c r="AU203" s="153" t="s">
        <v>131</v>
      </c>
      <c r="AV203" s="13" t="s">
        <v>131</v>
      </c>
      <c r="AW203" s="13" t="s">
        <v>30</v>
      </c>
      <c r="AX203" s="13" t="s">
        <v>74</v>
      </c>
      <c r="AY203" s="153" t="s">
        <v>126</v>
      </c>
    </row>
    <row r="204" spans="1:65" s="15" customFormat="1" ht="10">
      <c r="B204" s="168"/>
      <c r="D204" s="152" t="s">
        <v>139</v>
      </c>
      <c r="E204" s="169" t="s">
        <v>1</v>
      </c>
      <c r="F204" s="170" t="s">
        <v>154</v>
      </c>
      <c r="H204" s="171">
        <v>230</v>
      </c>
      <c r="L204" s="168"/>
      <c r="M204" s="172"/>
      <c r="N204" s="173"/>
      <c r="O204" s="173"/>
      <c r="P204" s="173"/>
      <c r="Q204" s="173"/>
      <c r="R204" s="173"/>
      <c r="S204" s="173"/>
      <c r="T204" s="174"/>
      <c r="AT204" s="169" t="s">
        <v>139</v>
      </c>
      <c r="AU204" s="169" t="s">
        <v>131</v>
      </c>
      <c r="AV204" s="15" t="s">
        <v>137</v>
      </c>
      <c r="AW204" s="15" t="s">
        <v>30</v>
      </c>
      <c r="AX204" s="15" t="s">
        <v>79</v>
      </c>
      <c r="AY204" s="169" t="s">
        <v>126</v>
      </c>
    </row>
    <row r="205" spans="1:65" s="2" customFormat="1" ht="16.5" customHeight="1">
      <c r="A205" s="29"/>
      <c r="B205" s="137"/>
      <c r="C205" s="138" t="s">
        <v>212</v>
      </c>
      <c r="D205" s="138" t="s">
        <v>133</v>
      </c>
      <c r="E205" s="139" t="s">
        <v>213</v>
      </c>
      <c r="F205" s="140" t="s">
        <v>214</v>
      </c>
      <c r="G205" s="141" t="s">
        <v>215</v>
      </c>
      <c r="H205" s="142">
        <v>1</v>
      </c>
      <c r="I205" s="143">
        <v>3293600</v>
      </c>
      <c r="J205" s="143">
        <f>ROUND(I205*H205,2)</f>
        <v>3293600</v>
      </c>
      <c r="K205" s="144"/>
      <c r="L205" s="30"/>
      <c r="M205" s="145" t="s">
        <v>1</v>
      </c>
      <c r="N205" s="146" t="s">
        <v>40</v>
      </c>
      <c r="O205" s="147">
        <v>0</v>
      </c>
      <c r="P205" s="147">
        <f>O205*H205</f>
        <v>0</v>
      </c>
      <c r="Q205" s="147">
        <v>0</v>
      </c>
      <c r="R205" s="147">
        <f>Q205*H205</f>
        <v>0</v>
      </c>
      <c r="S205" s="147">
        <v>0</v>
      </c>
      <c r="T205" s="148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49" t="s">
        <v>137</v>
      </c>
      <c r="AT205" s="149" t="s">
        <v>133</v>
      </c>
      <c r="AU205" s="149" t="s">
        <v>131</v>
      </c>
      <c r="AY205" s="17" t="s">
        <v>126</v>
      </c>
      <c r="BE205" s="150">
        <f>IF(N205="základní",J205,0)</f>
        <v>0</v>
      </c>
      <c r="BF205" s="150">
        <f>IF(N205="snížená",J205,0)</f>
        <v>3293600</v>
      </c>
      <c r="BG205" s="150">
        <f>IF(N205="zákl. přenesená",J205,0)</f>
        <v>0</v>
      </c>
      <c r="BH205" s="150">
        <f>IF(N205="sníž. přenesená",J205,0)</f>
        <v>0</v>
      </c>
      <c r="BI205" s="150">
        <f>IF(N205="nulová",J205,0)</f>
        <v>0</v>
      </c>
      <c r="BJ205" s="17" t="s">
        <v>131</v>
      </c>
      <c r="BK205" s="150">
        <f>ROUND(I205*H205,2)</f>
        <v>3293600</v>
      </c>
      <c r="BL205" s="17" t="s">
        <v>137</v>
      </c>
      <c r="BM205" s="149" t="s">
        <v>216</v>
      </c>
    </row>
    <row r="206" spans="1:65" s="2" customFormat="1" ht="18">
      <c r="A206" s="29"/>
      <c r="B206" s="30"/>
      <c r="C206" s="29"/>
      <c r="D206" s="152" t="s">
        <v>148</v>
      </c>
      <c r="E206" s="29"/>
      <c r="F206" s="159" t="s">
        <v>217</v>
      </c>
      <c r="G206" s="29"/>
      <c r="H206" s="29"/>
      <c r="I206" s="29"/>
      <c r="J206" s="29"/>
      <c r="K206" s="29"/>
      <c r="L206" s="30"/>
      <c r="M206" s="160"/>
      <c r="N206" s="161"/>
      <c r="O206" s="55"/>
      <c r="P206" s="55"/>
      <c r="Q206" s="55"/>
      <c r="R206" s="55"/>
      <c r="S206" s="55"/>
      <c r="T206" s="56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T206" s="17" t="s">
        <v>148</v>
      </c>
      <c r="AU206" s="17" t="s">
        <v>131</v>
      </c>
    </row>
    <row r="207" spans="1:65" s="12" customFormat="1" ht="25.9" customHeight="1">
      <c r="B207" s="125"/>
      <c r="D207" s="126" t="s">
        <v>73</v>
      </c>
      <c r="E207" s="127" t="s">
        <v>218</v>
      </c>
      <c r="F207" s="127" t="s">
        <v>219</v>
      </c>
      <c r="J207" s="128">
        <f>BK207</f>
        <v>11229125</v>
      </c>
      <c r="L207" s="125"/>
      <c r="M207" s="129"/>
      <c r="N207" s="130"/>
      <c r="O207" s="130"/>
      <c r="P207" s="131">
        <f>P208+P243+P272+P275+P279</f>
        <v>0</v>
      </c>
      <c r="Q207" s="130"/>
      <c r="R207" s="131">
        <f>R208+R243+R272+R275+R279</f>
        <v>0</v>
      </c>
      <c r="S207" s="130"/>
      <c r="T207" s="132">
        <f>T208+T243+T272+T275+T279</f>
        <v>0</v>
      </c>
      <c r="AR207" s="126" t="s">
        <v>131</v>
      </c>
      <c r="AT207" s="133" t="s">
        <v>73</v>
      </c>
      <c r="AU207" s="133" t="s">
        <v>74</v>
      </c>
      <c r="AY207" s="126" t="s">
        <v>126</v>
      </c>
      <c r="BK207" s="134">
        <f>BK208+BK243+BK272+BK275+BK279</f>
        <v>11229125</v>
      </c>
    </row>
    <row r="208" spans="1:65" s="12" customFormat="1" ht="22.75" customHeight="1">
      <c r="B208" s="125"/>
      <c r="D208" s="126" t="s">
        <v>73</v>
      </c>
      <c r="E208" s="135" t="s">
        <v>220</v>
      </c>
      <c r="F208" s="135" t="s">
        <v>221</v>
      </c>
      <c r="J208" s="136">
        <f>BK208</f>
        <v>3733070</v>
      </c>
      <c r="L208" s="125"/>
      <c r="M208" s="129"/>
      <c r="N208" s="130"/>
      <c r="O208" s="130"/>
      <c r="P208" s="131">
        <f>SUM(P209:P242)</f>
        <v>0</v>
      </c>
      <c r="Q208" s="130"/>
      <c r="R208" s="131">
        <f>SUM(R209:R242)</f>
        <v>0</v>
      </c>
      <c r="S208" s="130"/>
      <c r="T208" s="132">
        <f>SUM(T209:T242)</f>
        <v>0</v>
      </c>
      <c r="AR208" s="126" t="s">
        <v>131</v>
      </c>
      <c r="AT208" s="133" t="s">
        <v>73</v>
      </c>
      <c r="AU208" s="133" t="s">
        <v>79</v>
      </c>
      <c r="AY208" s="126" t="s">
        <v>126</v>
      </c>
      <c r="BK208" s="134">
        <f>SUM(BK209:BK242)</f>
        <v>3733070</v>
      </c>
    </row>
    <row r="209" spans="1:65" s="2" customFormat="1" ht="16.5" customHeight="1">
      <c r="A209" s="29"/>
      <c r="B209" s="137"/>
      <c r="C209" s="138" t="s">
        <v>222</v>
      </c>
      <c r="D209" s="138" t="s">
        <v>133</v>
      </c>
      <c r="E209" s="139" t="s">
        <v>223</v>
      </c>
      <c r="F209" s="140" t="s">
        <v>224</v>
      </c>
      <c r="G209" s="141" t="s">
        <v>136</v>
      </c>
      <c r="H209" s="142">
        <v>939</v>
      </c>
      <c r="I209" s="143">
        <v>2780</v>
      </c>
      <c r="J209" s="143">
        <f>ROUND(I209*H209,2)</f>
        <v>2610420</v>
      </c>
      <c r="K209" s="144"/>
      <c r="L209" s="30"/>
      <c r="M209" s="145" t="s">
        <v>1</v>
      </c>
      <c r="N209" s="146" t="s">
        <v>40</v>
      </c>
      <c r="O209" s="147">
        <v>0</v>
      </c>
      <c r="P209" s="147">
        <f>O209*H209</f>
        <v>0</v>
      </c>
      <c r="Q209" s="147">
        <v>0</v>
      </c>
      <c r="R209" s="147">
        <f>Q209*H209</f>
        <v>0</v>
      </c>
      <c r="S209" s="147">
        <v>0</v>
      </c>
      <c r="T209" s="148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49" t="s">
        <v>225</v>
      </c>
      <c r="AT209" s="149" t="s">
        <v>133</v>
      </c>
      <c r="AU209" s="149" t="s">
        <v>131</v>
      </c>
      <c r="AY209" s="17" t="s">
        <v>126</v>
      </c>
      <c r="BE209" s="150">
        <f>IF(N209="základní",J209,0)</f>
        <v>0</v>
      </c>
      <c r="BF209" s="150">
        <f>IF(N209="snížená",J209,0)</f>
        <v>2610420</v>
      </c>
      <c r="BG209" s="150">
        <f>IF(N209="zákl. přenesená",J209,0)</f>
        <v>0</v>
      </c>
      <c r="BH209" s="150">
        <f>IF(N209="sníž. přenesená",J209,0)</f>
        <v>0</v>
      </c>
      <c r="BI209" s="150">
        <f>IF(N209="nulová",J209,0)</f>
        <v>0</v>
      </c>
      <c r="BJ209" s="17" t="s">
        <v>131</v>
      </c>
      <c r="BK209" s="150">
        <f>ROUND(I209*H209,2)</f>
        <v>2610420</v>
      </c>
      <c r="BL209" s="17" t="s">
        <v>225</v>
      </c>
      <c r="BM209" s="149" t="s">
        <v>226</v>
      </c>
    </row>
    <row r="210" spans="1:65" s="2" customFormat="1" ht="18">
      <c r="A210" s="29"/>
      <c r="B210" s="30"/>
      <c r="C210" s="29"/>
      <c r="D210" s="152" t="s">
        <v>148</v>
      </c>
      <c r="E210" s="29"/>
      <c r="F210" s="159" t="s">
        <v>227</v>
      </c>
      <c r="G210" s="29"/>
      <c r="H210" s="29"/>
      <c r="I210" s="29"/>
      <c r="J210" s="29"/>
      <c r="K210" s="29"/>
      <c r="L210" s="30"/>
      <c r="M210" s="160"/>
      <c r="N210" s="161"/>
      <c r="O210" s="55"/>
      <c r="P210" s="55"/>
      <c r="Q210" s="55"/>
      <c r="R210" s="55"/>
      <c r="S210" s="55"/>
      <c r="T210" s="56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T210" s="17" t="s">
        <v>148</v>
      </c>
      <c r="AU210" s="17" t="s">
        <v>131</v>
      </c>
    </row>
    <row r="211" spans="1:65" s="14" customFormat="1" ht="10">
      <c r="B211" s="162"/>
      <c r="D211" s="152" t="s">
        <v>139</v>
      </c>
      <c r="E211" s="163" t="s">
        <v>1</v>
      </c>
      <c r="F211" s="164" t="s">
        <v>152</v>
      </c>
      <c r="H211" s="163" t="s">
        <v>1</v>
      </c>
      <c r="L211" s="162"/>
      <c r="M211" s="165"/>
      <c r="N211" s="166"/>
      <c r="O211" s="166"/>
      <c r="P211" s="166"/>
      <c r="Q211" s="166"/>
      <c r="R211" s="166"/>
      <c r="S211" s="166"/>
      <c r="T211" s="167"/>
      <c r="AT211" s="163" t="s">
        <v>139</v>
      </c>
      <c r="AU211" s="163" t="s">
        <v>131</v>
      </c>
      <c r="AV211" s="14" t="s">
        <v>79</v>
      </c>
      <c r="AW211" s="14" t="s">
        <v>30</v>
      </c>
      <c r="AX211" s="14" t="s">
        <v>74</v>
      </c>
      <c r="AY211" s="163" t="s">
        <v>126</v>
      </c>
    </row>
    <row r="212" spans="1:65" s="14" customFormat="1" ht="10">
      <c r="B212" s="162"/>
      <c r="D212" s="152" t="s">
        <v>139</v>
      </c>
      <c r="E212" s="163" t="s">
        <v>1</v>
      </c>
      <c r="F212" s="164" t="s">
        <v>173</v>
      </c>
      <c r="H212" s="163" t="s">
        <v>1</v>
      </c>
      <c r="L212" s="162"/>
      <c r="M212" s="165"/>
      <c r="N212" s="166"/>
      <c r="O212" s="166"/>
      <c r="P212" s="166"/>
      <c r="Q212" s="166"/>
      <c r="R212" s="166"/>
      <c r="S212" s="166"/>
      <c r="T212" s="167"/>
      <c r="AT212" s="163" t="s">
        <v>139</v>
      </c>
      <c r="AU212" s="163" t="s">
        <v>131</v>
      </c>
      <c r="AV212" s="14" t="s">
        <v>79</v>
      </c>
      <c r="AW212" s="14" t="s">
        <v>30</v>
      </c>
      <c r="AX212" s="14" t="s">
        <v>74</v>
      </c>
      <c r="AY212" s="163" t="s">
        <v>126</v>
      </c>
    </row>
    <row r="213" spans="1:65" s="13" customFormat="1" ht="10">
      <c r="B213" s="151"/>
      <c r="D213" s="152" t="s">
        <v>139</v>
      </c>
      <c r="E213" s="153" t="s">
        <v>1</v>
      </c>
      <c r="F213" s="154" t="s">
        <v>174</v>
      </c>
      <c r="H213" s="155">
        <v>118</v>
      </c>
      <c r="L213" s="151"/>
      <c r="M213" s="156"/>
      <c r="N213" s="157"/>
      <c r="O213" s="157"/>
      <c r="P213" s="157"/>
      <c r="Q213" s="157"/>
      <c r="R213" s="157"/>
      <c r="S213" s="157"/>
      <c r="T213" s="158"/>
      <c r="AT213" s="153" t="s">
        <v>139</v>
      </c>
      <c r="AU213" s="153" t="s">
        <v>131</v>
      </c>
      <c r="AV213" s="13" t="s">
        <v>131</v>
      </c>
      <c r="AW213" s="13" t="s">
        <v>30</v>
      </c>
      <c r="AX213" s="13" t="s">
        <v>74</v>
      </c>
      <c r="AY213" s="153" t="s">
        <v>126</v>
      </c>
    </row>
    <row r="214" spans="1:65" s="14" customFormat="1" ht="10">
      <c r="B214" s="162"/>
      <c r="D214" s="152" t="s">
        <v>139</v>
      </c>
      <c r="E214" s="163" t="s">
        <v>1</v>
      </c>
      <c r="F214" s="164" t="s">
        <v>175</v>
      </c>
      <c r="H214" s="163" t="s">
        <v>1</v>
      </c>
      <c r="L214" s="162"/>
      <c r="M214" s="165"/>
      <c r="N214" s="166"/>
      <c r="O214" s="166"/>
      <c r="P214" s="166"/>
      <c r="Q214" s="166"/>
      <c r="R214" s="166"/>
      <c r="S214" s="166"/>
      <c r="T214" s="167"/>
      <c r="AT214" s="163" t="s">
        <v>139</v>
      </c>
      <c r="AU214" s="163" t="s">
        <v>131</v>
      </c>
      <c r="AV214" s="14" t="s">
        <v>79</v>
      </c>
      <c r="AW214" s="14" t="s">
        <v>30</v>
      </c>
      <c r="AX214" s="14" t="s">
        <v>74</v>
      </c>
      <c r="AY214" s="163" t="s">
        <v>126</v>
      </c>
    </row>
    <row r="215" spans="1:65" s="13" customFormat="1" ht="10">
      <c r="B215" s="151"/>
      <c r="D215" s="152" t="s">
        <v>139</v>
      </c>
      <c r="E215" s="153" t="s">
        <v>1</v>
      </c>
      <c r="F215" s="154" t="s">
        <v>176</v>
      </c>
      <c r="H215" s="155">
        <v>99</v>
      </c>
      <c r="L215" s="151"/>
      <c r="M215" s="156"/>
      <c r="N215" s="157"/>
      <c r="O215" s="157"/>
      <c r="P215" s="157"/>
      <c r="Q215" s="157"/>
      <c r="R215" s="157"/>
      <c r="S215" s="157"/>
      <c r="T215" s="158"/>
      <c r="AT215" s="153" t="s">
        <v>139</v>
      </c>
      <c r="AU215" s="153" t="s">
        <v>131</v>
      </c>
      <c r="AV215" s="13" t="s">
        <v>131</v>
      </c>
      <c r="AW215" s="13" t="s">
        <v>30</v>
      </c>
      <c r="AX215" s="13" t="s">
        <v>74</v>
      </c>
      <c r="AY215" s="153" t="s">
        <v>126</v>
      </c>
    </row>
    <row r="216" spans="1:65" s="14" customFormat="1" ht="10">
      <c r="B216" s="162"/>
      <c r="D216" s="152" t="s">
        <v>139</v>
      </c>
      <c r="E216" s="163" t="s">
        <v>1</v>
      </c>
      <c r="F216" s="164" t="s">
        <v>177</v>
      </c>
      <c r="H216" s="163" t="s">
        <v>1</v>
      </c>
      <c r="L216" s="162"/>
      <c r="M216" s="165"/>
      <c r="N216" s="166"/>
      <c r="O216" s="166"/>
      <c r="P216" s="166"/>
      <c r="Q216" s="166"/>
      <c r="R216" s="166"/>
      <c r="S216" s="166"/>
      <c r="T216" s="167"/>
      <c r="AT216" s="163" t="s">
        <v>139</v>
      </c>
      <c r="AU216" s="163" t="s">
        <v>131</v>
      </c>
      <c r="AV216" s="14" t="s">
        <v>79</v>
      </c>
      <c r="AW216" s="14" t="s">
        <v>30</v>
      </c>
      <c r="AX216" s="14" t="s">
        <v>74</v>
      </c>
      <c r="AY216" s="163" t="s">
        <v>126</v>
      </c>
    </row>
    <row r="217" spans="1:65" s="13" customFormat="1" ht="10">
      <c r="B217" s="151"/>
      <c r="D217" s="152" t="s">
        <v>139</v>
      </c>
      <c r="E217" s="153" t="s">
        <v>1</v>
      </c>
      <c r="F217" s="154" t="s">
        <v>178</v>
      </c>
      <c r="H217" s="155">
        <v>80</v>
      </c>
      <c r="L217" s="151"/>
      <c r="M217" s="156"/>
      <c r="N217" s="157"/>
      <c r="O217" s="157"/>
      <c r="P217" s="157"/>
      <c r="Q217" s="157"/>
      <c r="R217" s="157"/>
      <c r="S217" s="157"/>
      <c r="T217" s="158"/>
      <c r="AT217" s="153" t="s">
        <v>139</v>
      </c>
      <c r="AU217" s="153" t="s">
        <v>131</v>
      </c>
      <c r="AV217" s="13" t="s">
        <v>131</v>
      </c>
      <c r="AW217" s="13" t="s">
        <v>30</v>
      </c>
      <c r="AX217" s="13" t="s">
        <v>74</v>
      </c>
      <c r="AY217" s="153" t="s">
        <v>126</v>
      </c>
    </row>
    <row r="218" spans="1:65" s="14" customFormat="1" ht="10">
      <c r="B218" s="162"/>
      <c r="D218" s="152" t="s">
        <v>139</v>
      </c>
      <c r="E218" s="163" t="s">
        <v>1</v>
      </c>
      <c r="F218" s="164" t="s">
        <v>179</v>
      </c>
      <c r="H218" s="163" t="s">
        <v>1</v>
      </c>
      <c r="L218" s="162"/>
      <c r="M218" s="165"/>
      <c r="N218" s="166"/>
      <c r="O218" s="166"/>
      <c r="P218" s="166"/>
      <c r="Q218" s="166"/>
      <c r="R218" s="166"/>
      <c r="S218" s="166"/>
      <c r="T218" s="167"/>
      <c r="AT218" s="163" t="s">
        <v>139</v>
      </c>
      <c r="AU218" s="163" t="s">
        <v>131</v>
      </c>
      <c r="AV218" s="14" t="s">
        <v>79</v>
      </c>
      <c r="AW218" s="14" t="s">
        <v>30</v>
      </c>
      <c r="AX218" s="14" t="s">
        <v>74</v>
      </c>
      <c r="AY218" s="163" t="s">
        <v>126</v>
      </c>
    </row>
    <row r="219" spans="1:65" s="13" customFormat="1" ht="10">
      <c r="B219" s="151"/>
      <c r="D219" s="152" t="s">
        <v>139</v>
      </c>
      <c r="E219" s="153" t="s">
        <v>1</v>
      </c>
      <c r="F219" s="154" t="s">
        <v>180</v>
      </c>
      <c r="H219" s="155">
        <v>51</v>
      </c>
      <c r="L219" s="151"/>
      <c r="M219" s="156"/>
      <c r="N219" s="157"/>
      <c r="O219" s="157"/>
      <c r="P219" s="157"/>
      <c r="Q219" s="157"/>
      <c r="R219" s="157"/>
      <c r="S219" s="157"/>
      <c r="T219" s="158"/>
      <c r="AT219" s="153" t="s">
        <v>139</v>
      </c>
      <c r="AU219" s="153" t="s">
        <v>131</v>
      </c>
      <c r="AV219" s="13" t="s">
        <v>131</v>
      </c>
      <c r="AW219" s="13" t="s">
        <v>30</v>
      </c>
      <c r="AX219" s="13" t="s">
        <v>74</v>
      </c>
      <c r="AY219" s="153" t="s">
        <v>126</v>
      </c>
    </row>
    <row r="220" spans="1:65" s="14" customFormat="1" ht="10">
      <c r="B220" s="162"/>
      <c r="D220" s="152" t="s">
        <v>139</v>
      </c>
      <c r="E220" s="163" t="s">
        <v>1</v>
      </c>
      <c r="F220" s="164" t="s">
        <v>153</v>
      </c>
      <c r="H220" s="163" t="s">
        <v>1</v>
      </c>
      <c r="L220" s="162"/>
      <c r="M220" s="165"/>
      <c r="N220" s="166"/>
      <c r="O220" s="166"/>
      <c r="P220" s="166"/>
      <c r="Q220" s="166"/>
      <c r="R220" s="166"/>
      <c r="S220" s="166"/>
      <c r="T220" s="167"/>
      <c r="AT220" s="163" t="s">
        <v>139</v>
      </c>
      <c r="AU220" s="163" t="s">
        <v>131</v>
      </c>
      <c r="AV220" s="14" t="s">
        <v>79</v>
      </c>
      <c r="AW220" s="14" t="s">
        <v>30</v>
      </c>
      <c r="AX220" s="14" t="s">
        <v>74</v>
      </c>
      <c r="AY220" s="163" t="s">
        <v>126</v>
      </c>
    </row>
    <row r="221" spans="1:65" s="14" customFormat="1" ht="10">
      <c r="B221" s="162"/>
      <c r="D221" s="152" t="s">
        <v>139</v>
      </c>
      <c r="E221" s="163" t="s">
        <v>1</v>
      </c>
      <c r="F221" s="164" t="s">
        <v>181</v>
      </c>
      <c r="H221" s="163" t="s">
        <v>1</v>
      </c>
      <c r="L221" s="162"/>
      <c r="M221" s="165"/>
      <c r="N221" s="166"/>
      <c r="O221" s="166"/>
      <c r="P221" s="166"/>
      <c r="Q221" s="166"/>
      <c r="R221" s="166"/>
      <c r="S221" s="166"/>
      <c r="T221" s="167"/>
      <c r="AT221" s="163" t="s">
        <v>139</v>
      </c>
      <c r="AU221" s="163" t="s">
        <v>131</v>
      </c>
      <c r="AV221" s="14" t="s">
        <v>79</v>
      </c>
      <c r="AW221" s="14" t="s">
        <v>30</v>
      </c>
      <c r="AX221" s="14" t="s">
        <v>74</v>
      </c>
      <c r="AY221" s="163" t="s">
        <v>126</v>
      </c>
    </row>
    <row r="222" spans="1:65" s="13" customFormat="1" ht="10">
      <c r="B222" s="151"/>
      <c r="D222" s="152" t="s">
        <v>139</v>
      </c>
      <c r="E222" s="153" t="s">
        <v>1</v>
      </c>
      <c r="F222" s="154" t="s">
        <v>182</v>
      </c>
      <c r="H222" s="155">
        <v>122</v>
      </c>
      <c r="L222" s="151"/>
      <c r="M222" s="156"/>
      <c r="N222" s="157"/>
      <c r="O222" s="157"/>
      <c r="P222" s="157"/>
      <c r="Q222" s="157"/>
      <c r="R222" s="157"/>
      <c r="S222" s="157"/>
      <c r="T222" s="158"/>
      <c r="AT222" s="153" t="s">
        <v>139</v>
      </c>
      <c r="AU222" s="153" t="s">
        <v>131</v>
      </c>
      <c r="AV222" s="13" t="s">
        <v>131</v>
      </c>
      <c r="AW222" s="13" t="s">
        <v>30</v>
      </c>
      <c r="AX222" s="13" t="s">
        <v>74</v>
      </c>
      <c r="AY222" s="153" t="s">
        <v>126</v>
      </c>
    </row>
    <row r="223" spans="1:65" s="14" customFormat="1" ht="10">
      <c r="B223" s="162"/>
      <c r="D223" s="152" t="s">
        <v>139</v>
      </c>
      <c r="E223" s="163" t="s">
        <v>1</v>
      </c>
      <c r="F223" s="164" t="s">
        <v>183</v>
      </c>
      <c r="H223" s="163" t="s">
        <v>1</v>
      </c>
      <c r="L223" s="162"/>
      <c r="M223" s="165"/>
      <c r="N223" s="166"/>
      <c r="O223" s="166"/>
      <c r="P223" s="166"/>
      <c r="Q223" s="166"/>
      <c r="R223" s="166"/>
      <c r="S223" s="166"/>
      <c r="T223" s="167"/>
      <c r="AT223" s="163" t="s">
        <v>139</v>
      </c>
      <c r="AU223" s="163" t="s">
        <v>131</v>
      </c>
      <c r="AV223" s="14" t="s">
        <v>79</v>
      </c>
      <c r="AW223" s="14" t="s">
        <v>30</v>
      </c>
      <c r="AX223" s="14" t="s">
        <v>74</v>
      </c>
      <c r="AY223" s="163" t="s">
        <v>126</v>
      </c>
    </row>
    <row r="224" spans="1:65" s="13" customFormat="1" ht="10">
      <c r="B224" s="151"/>
      <c r="D224" s="152" t="s">
        <v>139</v>
      </c>
      <c r="E224" s="153" t="s">
        <v>1</v>
      </c>
      <c r="F224" s="154" t="s">
        <v>184</v>
      </c>
      <c r="H224" s="155">
        <v>82</v>
      </c>
      <c r="L224" s="151"/>
      <c r="M224" s="156"/>
      <c r="N224" s="157"/>
      <c r="O224" s="157"/>
      <c r="P224" s="157"/>
      <c r="Q224" s="157"/>
      <c r="R224" s="157"/>
      <c r="S224" s="157"/>
      <c r="T224" s="158"/>
      <c r="AT224" s="153" t="s">
        <v>139</v>
      </c>
      <c r="AU224" s="153" t="s">
        <v>131</v>
      </c>
      <c r="AV224" s="13" t="s">
        <v>131</v>
      </c>
      <c r="AW224" s="13" t="s">
        <v>30</v>
      </c>
      <c r="AX224" s="13" t="s">
        <v>74</v>
      </c>
      <c r="AY224" s="153" t="s">
        <v>126</v>
      </c>
    </row>
    <row r="225" spans="1:65" s="14" customFormat="1" ht="10">
      <c r="B225" s="162"/>
      <c r="D225" s="152" t="s">
        <v>139</v>
      </c>
      <c r="E225" s="163" t="s">
        <v>1</v>
      </c>
      <c r="F225" s="164" t="s">
        <v>185</v>
      </c>
      <c r="H225" s="163" t="s">
        <v>1</v>
      </c>
      <c r="L225" s="162"/>
      <c r="M225" s="165"/>
      <c r="N225" s="166"/>
      <c r="O225" s="166"/>
      <c r="P225" s="166"/>
      <c r="Q225" s="166"/>
      <c r="R225" s="166"/>
      <c r="S225" s="166"/>
      <c r="T225" s="167"/>
      <c r="AT225" s="163" t="s">
        <v>139</v>
      </c>
      <c r="AU225" s="163" t="s">
        <v>131</v>
      </c>
      <c r="AV225" s="14" t="s">
        <v>79</v>
      </c>
      <c r="AW225" s="14" t="s">
        <v>30</v>
      </c>
      <c r="AX225" s="14" t="s">
        <v>74</v>
      </c>
      <c r="AY225" s="163" t="s">
        <v>126</v>
      </c>
    </row>
    <row r="226" spans="1:65" s="13" customFormat="1" ht="10">
      <c r="B226" s="151"/>
      <c r="D226" s="152" t="s">
        <v>139</v>
      </c>
      <c r="E226" s="153" t="s">
        <v>1</v>
      </c>
      <c r="F226" s="154" t="s">
        <v>157</v>
      </c>
      <c r="H226" s="155">
        <v>62</v>
      </c>
      <c r="L226" s="151"/>
      <c r="M226" s="156"/>
      <c r="N226" s="157"/>
      <c r="O226" s="157"/>
      <c r="P226" s="157"/>
      <c r="Q226" s="157"/>
      <c r="R226" s="157"/>
      <c r="S226" s="157"/>
      <c r="T226" s="158"/>
      <c r="AT226" s="153" t="s">
        <v>139</v>
      </c>
      <c r="AU226" s="153" t="s">
        <v>131</v>
      </c>
      <c r="AV226" s="13" t="s">
        <v>131</v>
      </c>
      <c r="AW226" s="13" t="s">
        <v>30</v>
      </c>
      <c r="AX226" s="13" t="s">
        <v>74</v>
      </c>
      <c r="AY226" s="153" t="s">
        <v>126</v>
      </c>
    </row>
    <row r="227" spans="1:65" s="14" customFormat="1" ht="10">
      <c r="B227" s="162"/>
      <c r="D227" s="152" t="s">
        <v>139</v>
      </c>
      <c r="E227" s="163" t="s">
        <v>1</v>
      </c>
      <c r="F227" s="164" t="s">
        <v>186</v>
      </c>
      <c r="H227" s="163" t="s">
        <v>1</v>
      </c>
      <c r="L227" s="162"/>
      <c r="M227" s="165"/>
      <c r="N227" s="166"/>
      <c r="O227" s="166"/>
      <c r="P227" s="166"/>
      <c r="Q227" s="166"/>
      <c r="R227" s="166"/>
      <c r="S227" s="166"/>
      <c r="T227" s="167"/>
      <c r="AT227" s="163" t="s">
        <v>139</v>
      </c>
      <c r="AU227" s="163" t="s">
        <v>131</v>
      </c>
      <c r="AV227" s="14" t="s">
        <v>79</v>
      </c>
      <c r="AW227" s="14" t="s">
        <v>30</v>
      </c>
      <c r="AX227" s="14" t="s">
        <v>74</v>
      </c>
      <c r="AY227" s="163" t="s">
        <v>126</v>
      </c>
    </row>
    <row r="228" spans="1:65" s="13" customFormat="1" ht="10">
      <c r="B228" s="151"/>
      <c r="D228" s="152" t="s">
        <v>139</v>
      </c>
      <c r="E228" s="153" t="s">
        <v>1</v>
      </c>
      <c r="F228" s="154" t="s">
        <v>187</v>
      </c>
      <c r="H228" s="155">
        <v>100</v>
      </c>
      <c r="L228" s="151"/>
      <c r="M228" s="156"/>
      <c r="N228" s="157"/>
      <c r="O228" s="157"/>
      <c r="P228" s="157"/>
      <c r="Q228" s="157"/>
      <c r="R228" s="157"/>
      <c r="S228" s="157"/>
      <c r="T228" s="158"/>
      <c r="AT228" s="153" t="s">
        <v>139</v>
      </c>
      <c r="AU228" s="153" t="s">
        <v>131</v>
      </c>
      <c r="AV228" s="13" t="s">
        <v>131</v>
      </c>
      <c r="AW228" s="13" t="s">
        <v>30</v>
      </c>
      <c r="AX228" s="13" t="s">
        <v>74</v>
      </c>
      <c r="AY228" s="153" t="s">
        <v>126</v>
      </c>
    </row>
    <row r="229" spans="1:65" s="14" customFormat="1" ht="10">
      <c r="B229" s="162"/>
      <c r="D229" s="152" t="s">
        <v>139</v>
      </c>
      <c r="E229" s="163" t="s">
        <v>1</v>
      </c>
      <c r="F229" s="164" t="s">
        <v>188</v>
      </c>
      <c r="H229" s="163" t="s">
        <v>1</v>
      </c>
      <c r="L229" s="162"/>
      <c r="M229" s="165"/>
      <c r="N229" s="166"/>
      <c r="O229" s="166"/>
      <c r="P229" s="166"/>
      <c r="Q229" s="166"/>
      <c r="R229" s="166"/>
      <c r="S229" s="166"/>
      <c r="T229" s="167"/>
      <c r="AT229" s="163" t="s">
        <v>139</v>
      </c>
      <c r="AU229" s="163" t="s">
        <v>131</v>
      </c>
      <c r="AV229" s="14" t="s">
        <v>79</v>
      </c>
      <c r="AW229" s="14" t="s">
        <v>30</v>
      </c>
      <c r="AX229" s="14" t="s">
        <v>74</v>
      </c>
      <c r="AY229" s="163" t="s">
        <v>126</v>
      </c>
    </row>
    <row r="230" spans="1:65" s="14" customFormat="1" ht="10">
      <c r="B230" s="162"/>
      <c r="D230" s="152" t="s">
        <v>139</v>
      </c>
      <c r="E230" s="163" t="s">
        <v>1</v>
      </c>
      <c r="F230" s="164" t="s">
        <v>189</v>
      </c>
      <c r="H230" s="163" t="s">
        <v>1</v>
      </c>
      <c r="L230" s="162"/>
      <c r="M230" s="165"/>
      <c r="N230" s="166"/>
      <c r="O230" s="166"/>
      <c r="P230" s="166"/>
      <c r="Q230" s="166"/>
      <c r="R230" s="166"/>
      <c r="S230" s="166"/>
      <c r="T230" s="167"/>
      <c r="AT230" s="163" t="s">
        <v>139</v>
      </c>
      <c r="AU230" s="163" t="s">
        <v>131</v>
      </c>
      <c r="AV230" s="14" t="s">
        <v>79</v>
      </c>
      <c r="AW230" s="14" t="s">
        <v>30</v>
      </c>
      <c r="AX230" s="14" t="s">
        <v>74</v>
      </c>
      <c r="AY230" s="163" t="s">
        <v>126</v>
      </c>
    </row>
    <row r="231" spans="1:65" s="13" customFormat="1" ht="10">
      <c r="B231" s="151"/>
      <c r="D231" s="152" t="s">
        <v>139</v>
      </c>
      <c r="E231" s="153" t="s">
        <v>1</v>
      </c>
      <c r="F231" s="154" t="s">
        <v>190</v>
      </c>
      <c r="H231" s="155">
        <v>111</v>
      </c>
      <c r="L231" s="151"/>
      <c r="M231" s="156"/>
      <c r="N231" s="157"/>
      <c r="O231" s="157"/>
      <c r="P231" s="157"/>
      <c r="Q231" s="157"/>
      <c r="R231" s="157"/>
      <c r="S231" s="157"/>
      <c r="T231" s="158"/>
      <c r="AT231" s="153" t="s">
        <v>139</v>
      </c>
      <c r="AU231" s="153" t="s">
        <v>131</v>
      </c>
      <c r="AV231" s="13" t="s">
        <v>131</v>
      </c>
      <c r="AW231" s="13" t="s">
        <v>30</v>
      </c>
      <c r="AX231" s="13" t="s">
        <v>74</v>
      </c>
      <c r="AY231" s="153" t="s">
        <v>126</v>
      </c>
    </row>
    <row r="232" spans="1:65" s="14" customFormat="1" ht="10">
      <c r="B232" s="162"/>
      <c r="D232" s="152" t="s">
        <v>139</v>
      </c>
      <c r="E232" s="163" t="s">
        <v>1</v>
      </c>
      <c r="F232" s="164" t="s">
        <v>191</v>
      </c>
      <c r="H232" s="163" t="s">
        <v>1</v>
      </c>
      <c r="L232" s="162"/>
      <c r="M232" s="165"/>
      <c r="N232" s="166"/>
      <c r="O232" s="166"/>
      <c r="P232" s="166"/>
      <c r="Q232" s="166"/>
      <c r="R232" s="166"/>
      <c r="S232" s="166"/>
      <c r="T232" s="167"/>
      <c r="AT232" s="163" t="s">
        <v>139</v>
      </c>
      <c r="AU232" s="163" t="s">
        <v>131</v>
      </c>
      <c r="AV232" s="14" t="s">
        <v>79</v>
      </c>
      <c r="AW232" s="14" t="s">
        <v>30</v>
      </c>
      <c r="AX232" s="14" t="s">
        <v>74</v>
      </c>
      <c r="AY232" s="163" t="s">
        <v>126</v>
      </c>
    </row>
    <row r="233" spans="1:65" s="13" customFormat="1" ht="10">
      <c r="B233" s="151"/>
      <c r="D233" s="152" t="s">
        <v>139</v>
      </c>
      <c r="E233" s="153" t="s">
        <v>1</v>
      </c>
      <c r="F233" s="154" t="s">
        <v>192</v>
      </c>
      <c r="H233" s="155">
        <v>114</v>
      </c>
      <c r="L233" s="151"/>
      <c r="M233" s="156"/>
      <c r="N233" s="157"/>
      <c r="O233" s="157"/>
      <c r="P233" s="157"/>
      <c r="Q233" s="157"/>
      <c r="R233" s="157"/>
      <c r="S233" s="157"/>
      <c r="T233" s="158"/>
      <c r="AT233" s="153" t="s">
        <v>139</v>
      </c>
      <c r="AU233" s="153" t="s">
        <v>131</v>
      </c>
      <c r="AV233" s="13" t="s">
        <v>131</v>
      </c>
      <c r="AW233" s="13" t="s">
        <v>30</v>
      </c>
      <c r="AX233" s="13" t="s">
        <v>74</v>
      </c>
      <c r="AY233" s="153" t="s">
        <v>126</v>
      </c>
    </row>
    <row r="234" spans="1:65" s="15" customFormat="1" ht="10">
      <c r="B234" s="168"/>
      <c r="D234" s="152" t="s">
        <v>139</v>
      </c>
      <c r="E234" s="169" t="s">
        <v>1</v>
      </c>
      <c r="F234" s="170" t="s">
        <v>154</v>
      </c>
      <c r="H234" s="171">
        <v>939</v>
      </c>
      <c r="L234" s="168"/>
      <c r="M234" s="172"/>
      <c r="N234" s="173"/>
      <c r="O234" s="173"/>
      <c r="P234" s="173"/>
      <c r="Q234" s="173"/>
      <c r="R234" s="173"/>
      <c r="S234" s="173"/>
      <c r="T234" s="174"/>
      <c r="AT234" s="169" t="s">
        <v>139</v>
      </c>
      <c r="AU234" s="169" t="s">
        <v>131</v>
      </c>
      <c r="AV234" s="15" t="s">
        <v>137</v>
      </c>
      <c r="AW234" s="15" t="s">
        <v>30</v>
      </c>
      <c r="AX234" s="15" t="s">
        <v>79</v>
      </c>
      <c r="AY234" s="169" t="s">
        <v>126</v>
      </c>
    </row>
    <row r="235" spans="1:65" s="2" customFormat="1" ht="16.5" customHeight="1">
      <c r="A235" s="29"/>
      <c r="B235" s="137"/>
      <c r="C235" s="138" t="s">
        <v>228</v>
      </c>
      <c r="D235" s="138" t="s">
        <v>133</v>
      </c>
      <c r="E235" s="139" t="s">
        <v>229</v>
      </c>
      <c r="F235" s="140" t="s">
        <v>224</v>
      </c>
      <c r="G235" s="141" t="s">
        <v>136</v>
      </c>
      <c r="H235" s="142">
        <v>383</v>
      </c>
      <c r="I235" s="143">
        <v>2230</v>
      </c>
      <c r="J235" s="143">
        <f>ROUND(I235*H235,2)</f>
        <v>854090</v>
      </c>
      <c r="K235" s="144"/>
      <c r="L235" s="30"/>
      <c r="M235" s="145" t="s">
        <v>1</v>
      </c>
      <c r="N235" s="146" t="s">
        <v>40</v>
      </c>
      <c r="O235" s="147">
        <v>0</v>
      </c>
      <c r="P235" s="147">
        <f>O235*H235</f>
        <v>0</v>
      </c>
      <c r="Q235" s="147">
        <v>0</v>
      </c>
      <c r="R235" s="147">
        <f>Q235*H235</f>
        <v>0</v>
      </c>
      <c r="S235" s="147">
        <v>0</v>
      </c>
      <c r="T235" s="148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49" t="s">
        <v>225</v>
      </c>
      <c r="AT235" s="149" t="s">
        <v>133</v>
      </c>
      <c r="AU235" s="149" t="s">
        <v>131</v>
      </c>
      <c r="AY235" s="17" t="s">
        <v>126</v>
      </c>
      <c r="BE235" s="150">
        <f>IF(N235="základní",J235,0)</f>
        <v>0</v>
      </c>
      <c r="BF235" s="150">
        <f>IF(N235="snížená",J235,0)</f>
        <v>854090</v>
      </c>
      <c r="BG235" s="150">
        <f>IF(N235="zákl. přenesená",J235,0)</f>
        <v>0</v>
      </c>
      <c r="BH235" s="150">
        <f>IF(N235="sníž. přenesená",J235,0)</f>
        <v>0</v>
      </c>
      <c r="BI235" s="150">
        <f>IF(N235="nulová",J235,0)</f>
        <v>0</v>
      </c>
      <c r="BJ235" s="17" t="s">
        <v>131</v>
      </c>
      <c r="BK235" s="150">
        <f>ROUND(I235*H235,2)</f>
        <v>854090</v>
      </c>
      <c r="BL235" s="17" t="s">
        <v>225</v>
      </c>
      <c r="BM235" s="149" t="s">
        <v>230</v>
      </c>
    </row>
    <row r="236" spans="1:65" s="2" customFormat="1" ht="18">
      <c r="A236" s="29"/>
      <c r="B236" s="30"/>
      <c r="C236" s="29"/>
      <c r="D236" s="152" t="s">
        <v>148</v>
      </c>
      <c r="E236" s="29"/>
      <c r="F236" s="159" t="s">
        <v>227</v>
      </c>
      <c r="G236" s="29"/>
      <c r="H236" s="29"/>
      <c r="I236" s="29"/>
      <c r="J236" s="29"/>
      <c r="K236" s="29"/>
      <c r="L236" s="30"/>
      <c r="M236" s="160"/>
      <c r="N236" s="161"/>
      <c r="O236" s="55"/>
      <c r="P236" s="55"/>
      <c r="Q236" s="55"/>
      <c r="R236" s="55"/>
      <c r="S236" s="55"/>
      <c r="T236" s="56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T236" s="17" t="s">
        <v>148</v>
      </c>
      <c r="AU236" s="17" t="s">
        <v>131</v>
      </c>
    </row>
    <row r="237" spans="1:65" s="14" customFormat="1" ht="10">
      <c r="B237" s="162"/>
      <c r="D237" s="152" t="s">
        <v>139</v>
      </c>
      <c r="E237" s="163" t="s">
        <v>1</v>
      </c>
      <c r="F237" s="164" t="s">
        <v>150</v>
      </c>
      <c r="H237" s="163" t="s">
        <v>1</v>
      </c>
      <c r="L237" s="162"/>
      <c r="M237" s="165"/>
      <c r="N237" s="166"/>
      <c r="O237" s="166"/>
      <c r="P237" s="166"/>
      <c r="Q237" s="166"/>
      <c r="R237" s="166"/>
      <c r="S237" s="166"/>
      <c r="T237" s="167"/>
      <c r="AT237" s="163" t="s">
        <v>139</v>
      </c>
      <c r="AU237" s="163" t="s">
        <v>131</v>
      </c>
      <c r="AV237" s="14" t="s">
        <v>79</v>
      </c>
      <c r="AW237" s="14" t="s">
        <v>30</v>
      </c>
      <c r="AX237" s="14" t="s">
        <v>74</v>
      </c>
      <c r="AY237" s="163" t="s">
        <v>126</v>
      </c>
    </row>
    <row r="238" spans="1:65" s="13" customFormat="1" ht="10">
      <c r="B238" s="151"/>
      <c r="D238" s="152" t="s">
        <v>139</v>
      </c>
      <c r="E238" s="153" t="s">
        <v>1</v>
      </c>
      <c r="F238" s="154" t="s">
        <v>197</v>
      </c>
      <c r="H238" s="155">
        <v>383</v>
      </c>
      <c r="L238" s="151"/>
      <c r="M238" s="156"/>
      <c r="N238" s="157"/>
      <c r="O238" s="157"/>
      <c r="P238" s="157"/>
      <c r="Q238" s="157"/>
      <c r="R238" s="157"/>
      <c r="S238" s="157"/>
      <c r="T238" s="158"/>
      <c r="AT238" s="153" t="s">
        <v>139</v>
      </c>
      <c r="AU238" s="153" t="s">
        <v>131</v>
      </c>
      <c r="AV238" s="13" t="s">
        <v>131</v>
      </c>
      <c r="AW238" s="13" t="s">
        <v>30</v>
      </c>
      <c r="AX238" s="13" t="s">
        <v>79</v>
      </c>
      <c r="AY238" s="153" t="s">
        <v>126</v>
      </c>
    </row>
    <row r="239" spans="1:65" s="2" customFormat="1" ht="16.5" customHeight="1">
      <c r="A239" s="29"/>
      <c r="B239" s="137"/>
      <c r="C239" s="138" t="s">
        <v>231</v>
      </c>
      <c r="D239" s="138" t="s">
        <v>133</v>
      </c>
      <c r="E239" s="139" t="s">
        <v>232</v>
      </c>
      <c r="F239" s="140" t="s">
        <v>224</v>
      </c>
      <c r="G239" s="141" t="s">
        <v>136</v>
      </c>
      <c r="H239" s="142">
        <v>72</v>
      </c>
      <c r="I239" s="143">
        <v>3730</v>
      </c>
      <c r="J239" s="143">
        <f>ROUND(I239*H239,2)</f>
        <v>268560</v>
      </c>
      <c r="K239" s="144"/>
      <c r="L239" s="30"/>
      <c r="M239" s="145" t="s">
        <v>1</v>
      </c>
      <c r="N239" s="146" t="s">
        <v>40</v>
      </c>
      <c r="O239" s="147">
        <v>0</v>
      </c>
      <c r="P239" s="147">
        <f>O239*H239</f>
        <v>0</v>
      </c>
      <c r="Q239" s="147">
        <v>0</v>
      </c>
      <c r="R239" s="147">
        <f>Q239*H239</f>
        <v>0</v>
      </c>
      <c r="S239" s="147">
        <v>0</v>
      </c>
      <c r="T239" s="148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49" t="s">
        <v>225</v>
      </c>
      <c r="AT239" s="149" t="s">
        <v>133</v>
      </c>
      <c r="AU239" s="149" t="s">
        <v>131</v>
      </c>
      <c r="AY239" s="17" t="s">
        <v>126</v>
      </c>
      <c r="BE239" s="150">
        <f>IF(N239="základní",J239,0)</f>
        <v>0</v>
      </c>
      <c r="BF239" s="150">
        <f>IF(N239="snížená",J239,0)</f>
        <v>268560</v>
      </c>
      <c r="BG239" s="150">
        <f>IF(N239="zákl. přenesená",J239,0)</f>
        <v>0</v>
      </c>
      <c r="BH239" s="150">
        <f>IF(N239="sníž. přenesená",J239,0)</f>
        <v>0</v>
      </c>
      <c r="BI239" s="150">
        <f>IF(N239="nulová",J239,0)</f>
        <v>0</v>
      </c>
      <c r="BJ239" s="17" t="s">
        <v>131</v>
      </c>
      <c r="BK239" s="150">
        <f>ROUND(I239*H239,2)</f>
        <v>268560</v>
      </c>
      <c r="BL239" s="17" t="s">
        <v>225</v>
      </c>
      <c r="BM239" s="149" t="s">
        <v>233</v>
      </c>
    </row>
    <row r="240" spans="1:65" s="2" customFormat="1" ht="18">
      <c r="A240" s="29"/>
      <c r="B240" s="30"/>
      <c r="C240" s="29"/>
      <c r="D240" s="152" t="s">
        <v>148</v>
      </c>
      <c r="E240" s="29"/>
      <c r="F240" s="159" t="s">
        <v>227</v>
      </c>
      <c r="G240" s="29"/>
      <c r="H240" s="29"/>
      <c r="I240" s="29"/>
      <c r="J240" s="29"/>
      <c r="K240" s="29"/>
      <c r="L240" s="30"/>
      <c r="M240" s="160"/>
      <c r="N240" s="161"/>
      <c r="O240" s="55"/>
      <c r="P240" s="55"/>
      <c r="Q240" s="55"/>
      <c r="R240" s="55"/>
      <c r="S240" s="55"/>
      <c r="T240" s="56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T240" s="17" t="s">
        <v>148</v>
      </c>
      <c r="AU240" s="17" t="s">
        <v>131</v>
      </c>
    </row>
    <row r="241" spans="1:65" s="14" customFormat="1" ht="10">
      <c r="B241" s="162"/>
      <c r="D241" s="152" t="s">
        <v>139</v>
      </c>
      <c r="E241" s="163" t="s">
        <v>1</v>
      </c>
      <c r="F241" s="164" t="s">
        <v>202</v>
      </c>
      <c r="H241" s="163" t="s">
        <v>1</v>
      </c>
      <c r="L241" s="162"/>
      <c r="M241" s="165"/>
      <c r="N241" s="166"/>
      <c r="O241" s="166"/>
      <c r="P241" s="166"/>
      <c r="Q241" s="166"/>
      <c r="R241" s="166"/>
      <c r="S241" s="166"/>
      <c r="T241" s="167"/>
      <c r="AT241" s="163" t="s">
        <v>139</v>
      </c>
      <c r="AU241" s="163" t="s">
        <v>131</v>
      </c>
      <c r="AV241" s="14" t="s">
        <v>79</v>
      </c>
      <c r="AW241" s="14" t="s">
        <v>30</v>
      </c>
      <c r="AX241" s="14" t="s">
        <v>74</v>
      </c>
      <c r="AY241" s="163" t="s">
        <v>126</v>
      </c>
    </row>
    <row r="242" spans="1:65" s="13" customFormat="1" ht="10">
      <c r="B242" s="151"/>
      <c r="D242" s="152" t="s">
        <v>139</v>
      </c>
      <c r="E242" s="153" t="s">
        <v>1</v>
      </c>
      <c r="F242" s="154" t="s">
        <v>234</v>
      </c>
      <c r="H242" s="155">
        <v>72</v>
      </c>
      <c r="L242" s="151"/>
      <c r="M242" s="156"/>
      <c r="N242" s="157"/>
      <c r="O242" s="157"/>
      <c r="P242" s="157"/>
      <c r="Q242" s="157"/>
      <c r="R242" s="157"/>
      <c r="S242" s="157"/>
      <c r="T242" s="158"/>
      <c r="AT242" s="153" t="s">
        <v>139</v>
      </c>
      <c r="AU242" s="153" t="s">
        <v>131</v>
      </c>
      <c r="AV242" s="13" t="s">
        <v>131</v>
      </c>
      <c r="AW242" s="13" t="s">
        <v>30</v>
      </c>
      <c r="AX242" s="13" t="s">
        <v>79</v>
      </c>
      <c r="AY242" s="153" t="s">
        <v>126</v>
      </c>
    </row>
    <row r="243" spans="1:65" s="12" customFormat="1" ht="22.75" customHeight="1">
      <c r="B243" s="125"/>
      <c r="D243" s="126" t="s">
        <v>73</v>
      </c>
      <c r="E243" s="135" t="s">
        <v>235</v>
      </c>
      <c r="F243" s="135" t="s">
        <v>236</v>
      </c>
      <c r="J243" s="136">
        <f>BK243</f>
        <v>1969780</v>
      </c>
      <c r="L243" s="125"/>
      <c r="M243" s="129"/>
      <c r="N243" s="130"/>
      <c r="O243" s="130"/>
      <c r="P243" s="131">
        <f>SUM(P244:P271)</f>
        <v>0</v>
      </c>
      <c r="Q243" s="130"/>
      <c r="R243" s="131">
        <f>SUM(R244:R271)</f>
        <v>0</v>
      </c>
      <c r="S243" s="130"/>
      <c r="T243" s="132">
        <f>SUM(T244:T271)</f>
        <v>0</v>
      </c>
      <c r="AR243" s="126" t="s">
        <v>131</v>
      </c>
      <c r="AT243" s="133" t="s">
        <v>73</v>
      </c>
      <c r="AU243" s="133" t="s">
        <v>79</v>
      </c>
      <c r="AY243" s="126" t="s">
        <v>126</v>
      </c>
      <c r="BK243" s="134">
        <f>SUM(BK244:BK271)</f>
        <v>1969780</v>
      </c>
    </row>
    <row r="244" spans="1:65" s="2" customFormat="1" ht="16.5" customHeight="1">
      <c r="A244" s="29"/>
      <c r="B244" s="137"/>
      <c r="C244" s="138" t="s">
        <v>237</v>
      </c>
      <c r="D244" s="138" t="s">
        <v>133</v>
      </c>
      <c r="E244" s="139" t="s">
        <v>238</v>
      </c>
      <c r="F244" s="140" t="s">
        <v>236</v>
      </c>
      <c r="G244" s="141" t="s">
        <v>136</v>
      </c>
      <c r="H244" s="142">
        <v>1322</v>
      </c>
      <c r="I244" s="143">
        <v>1490</v>
      </c>
      <c r="J244" s="143">
        <f>ROUND(I244*H244,2)</f>
        <v>1969780</v>
      </c>
      <c r="K244" s="144"/>
      <c r="L244" s="30"/>
      <c r="M244" s="145" t="s">
        <v>1</v>
      </c>
      <c r="N244" s="146" t="s">
        <v>40</v>
      </c>
      <c r="O244" s="147">
        <v>0</v>
      </c>
      <c r="P244" s="147">
        <f>O244*H244</f>
        <v>0</v>
      </c>
      <c r="Q244" s="147">
        <v>0</v>
      </c>
      <c r="R244" s="147">
        <f>Q244*H244</f>
        <v>0</v>
      </c>
      <c r="S244" s="147">
        <v>0</v>
      </c>
      <c r="T244" s="148">
        <f>S244*H244</f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49" t="s">
        <v>225</v>
      </c>
      <c r="AT244" s="149" t="s">
        <v>133</v>
      </c>
      <c r="AU244" s="149" t="s">
        <v>131</v>
      </c>
      <c r="AY244" s="17" t="s">
        <v>126</v>
      </c>
      <c r="BE244" s="150">
        <f>IF(N244="základní",J244,0)</f>
        <v>0</v>
      </c>
      <c r="BF244" s="150">
        <f>IF(N244="snížená",J244,0)</f>
        <v>1969780</v>
      </c>
      <c r="BG244" s="150">
        <f>IF(N244="zákl. přenesená",J244,0)</f>
        <v>0</v>
      </c>
      <c r="BH244" s="150">
        <f>IF(N244="sníž. přenesená",J244,0)</f>
        <v>0</v>
      </c>
      <c r="BI244" s="150">
        <f>IF(N244="nulová",J244,0)</f>
        <v>0</v>
      </c>
      <c r="BJ244" s="17" t="s">
        <v>131</v>
      </c>
      <c r="BK244" s="150">
        <f>ROUND(I244*H244,2)</f>
        <v>1969780</v>
      </c>
      <c r="BL244" s="17" t="s">
        <v>225</v>
      </c>
      <c r="BM244" s="149" t="s">
        <v>239</v>
      </c>
    </row>
    <row r="245" spans="1:65" s="2" customFormat="1" ht="18">
      <c r="A245" s="29"/>
      <c r="B245" s="30"/>
      <c r="C245" s="29"/>
      <c r="D245" s="152" t="s">
        <v>148</v>
      </c>
      <c r="E245" s="29"/>
      <c r="F245" s="159" t="s">
        <v>240</v>
      </c>
      <c r="G245" s="29"/>
      <c r="H245" s="29"/>
      <c r="I245" s="29"/>
      <c r="J245" s="29"/>
      <c r="K245" s="29"/>
      <c r="L245" s="30"/>
      <c r="M245" s="160"/>
      <c r="N245" s="161"/>
      <c r="O245" s="55"/>
      <c r="P245" s="55"/>
      <c r="Q245" s="55"/>
      <c r="R245" s="55"/>
      <c r="S245" s="55"/>
      <c r="T245" s="56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T245" s="17" t="s">
        <v>148</v>
      </c>
      <c r="AU245" s="17" t="s">
        <v>131</v>
      </c>
    </row>
    <row r="246" spans="1:65" s="14" customFormat="1" ht="10">
      <c r="B246" s="162"/>
      <c r="D246" s="152" t="s">
        <v>139</v>
      </c>
      <c r="E246" s="163" t="s">
        <v>1</v>
      </c>
      <c r="F246" s="164" t="s">
        <v>152</v>
      </c>
      <c r="H246" s="163" t="s">
        <v>1</v>
      </c>
      <c r="L246" s="162"/>
      <c r="M246" s="165"/>
      <c r="N246" s="166"/>
      <c r="O246" s="166"/>
      <c r="P246" s="166"/>
      <c r="Q246" s="166"/>
      <c r="R246" s="166"/>
      <c r="S246" s="166"/>
      <c r="T246" s="167"/>
      <c r="AT246" s="163" t="s">
        <v>139</v>
      </c>
      <c r="AU246" s="163" t="s">
        <v>131</v>
      </c>
      <c r="AV246" s="14" t="s">
        <v>79</v>
      </c>
      <c r="AW246" s="14" t="s">
        <v>30</v>
      </c>
      <c r="AX246" s="14" t="s">
        <v>74</v>
      </c>
      <c r="AY246" s="163" t="s">
        <v>126</v>
      </c>
    </row>
    <row r="247" spans="1:65" s="14" customFormat="1" ht="10">
      <c r="B247" s="162"/>
      <c r="D247" s="152" t="s">
        <v>139</v>
      </c>
      <c r="E247" s="163" t="s">
        <v>1</v>
      </c>
      <c r="F247" s="164" t="s">
        <v>173</v>
      </c>
      <c r="H247" s="163" t="s">
        <v>1</v>
      </c>
      <c r="L247" s="162"/>
      <c r="M247" s="165"/>
      <c r="N247" s="166"/>
      <c r="O247" s="166"/>
      <c r="P247" s="166"/>
      <c r="Q247" s="166"/>
      <c r="R247" s="166"/>
      <c r="S247" s="166"/>
      <c r="T247" s="167"/>
      <c r="AT247" s="163" t="s">
        <v>139</v>
      </c>
      <c r="AU247" s="163" t="s">
        <v>131</v>
      </c>
      <c r="AV247" s="14" t="s">
        <v>79</v>
      </c>
      <c r="AW247" s="14" t="s">
        <v>30</v>
      </c>
      <c r="AX247" s="14" t="s">
        <v>74</v>
      </c>
      <c r="AY247" s="163" t="s">
        <v>126</v>
      </c>
    </row>
    <row r="248" spans="1:65" s="13" customFormat="1" ht="10">
      <c r="B248" s="151"/>
      <c r="D248" s="152" t="s">
        <v>139</v>
      </c>
      <c r="E248" s="153" t="s">
        <v>1</v>
      </c>
      <c r="F248" s="154" t="s">
        <v>174</v>
      </c>
      <c r="H248" s="155">
        <v>118</v>
      </c>
      <c r="L248" s="151"/>
      <c r="M248" s="156"/>
      <c r="N248" s="157"/>
      <c r="O248" s="157"/>
      <c r="P248" s="157"/>
      <c r="Q248" s="157"/>
      <c r="R248" s="157"/>
      <c r="S248" s="157"/>
      <c r="T248" s="158"/>
      <c r="AT248" s="153" t="s">
        <v>139</v>
      </c>
      <c r="AU248" s="153" t="s">
        <v>131</v>
      </c>
      <c r="AV248" s="13" t="s">
        <v>131</v>
      </c>
      <c r="AW248" s="13" t="s">
        <v>30</v>
      </c>
      <c r="AX248" s="13" t="s">
        <v>74</v>
      </c>
      <c r="AY248" s="153" t="s">
        <v>126</v>
      </c>
    </row>
    <row r="249" spans="1:65" s="14" customFormat="1" ht="10">
      <c r="B249" s="162"/>
      <c r="D249" s="152" t="s">
        <v>139</v>
      </c>
      <c r="E249" s="163" t="s">
        <v>1</v>
      </c>
      <c r="F249" s="164" t="s">
        <v>175</v>
      </c>
      <c r="H249" s="163" t="s">
        <v>1</v>
      </c>
      <c r="L249" s="162"/>
      <c r="M249" s="165"/>
      <c r="N249" s="166"/>
      <c r="O249" s="166"/>
      <c r="P249" s="166"/>
      <c r="Q249" s="166"/>
      <c r="R249" s="166"/>
      <c r="S249" s="166"/>
      <c r="T249" s="167"/>
      <c r="AT249" s="163" t="s">
        <v>139</v>
      </c>
      <c r="AU249" s="163" t="s">
        <v>131</v>
      </c>
      <c r="AV249" s="14" t="s">
        <v>79</v>
      </c>
      <c r="AW249" s="14" t="s">
        <v>30</v>
      </c>
      <c r="AX249" s="14" t="s">
        <v>74</v>
      </c>
      <c r="AY249" s="163" t="s">
        <v>126</v>
      </c>
    </row>
    <row r="250" spans="1:65" s="13" customFormat="1" ht="10">
      <c r="B250" s="151"/>
      <c r="D250" s="152" t="s">
        <v>139</v>
      </c>
      <c r="E250" s="153" t="s">
        <v>1</v>
      </c>
      <c r="F250" s="154" t="s">
        <v>176</v>
      </c>
      <c r="H250" s="155">
        <v>99</v>
      </c>
      <c r="L250" s="151"/>
      <c r="M250" s="156"/>
      <c r="N250" s="157"/>
      <c r="O250" s="157"/>
      <c r="P250" s="157"/>
      <c r="Q250" s="157"/>
      <c r="R250" s="157"/>
      <c r="S250" s="157"/>
      <c r="T250" s="158"/>
      <c r="AT250" s="153" t="s">
        <v>139</v>
      </c>
      <c r="AU250" s="153" t="s">
        <v>131</v>
      </c>
      <c r="AV250" s="13" t="s">
        <v>131</v>
      </c>
      <c r="AW250" s="13" t="s">
        <v>30</v>
      </c>
      <c r="AX250" s="13" t="s">
        <v>74</v>
      </c>
      <c r="AY250" s="153" t="s">
        <v>126</v>
      </c>
    </row>
    <row r="251" spans="1:65" s="14" customFormat="1" ht="10">
      <c r="B251" s="162"/>
      <c r="D251" s="152" t="s">
        <v>139</v>
      </c>
      <c r="E251" s="163" t="s">
        <v>1</v>
      </c>
      <c r="F251" s="164" t="s">
        <v>177</v>
      </c>
      <c r="H251" s="163" t="s">
        <v>1</v>
      </c>
      <c r="L251" s="162"/>
      <c r="M251" s="165"/>
      <c r="N251" s="166"/>
      <c r="O251" s="166"/>
      <c r="P251" s="166"/>
      <c r="Q251" s="166"/>
      <c r="R251" s="166"/>
      <c r="S251" s="166"/>
      <c r="T251" s="167"/>
      <c r="AT251" s="163" t="s">
        <v>139</v>
      </c>
      <c r="AU251" s="163" t="s">
        <v>131</v>
      </c>
      <c r="AV251" s="14" t="s">
        <v>79</v>
      </c>
      <c r="AW251" s="14" t="s">
        <v>30</v>
      </c>
      <c r="AX251" s="14" t="s">
        <v>74</v>
      </c>
      <c r="AY251" s="163" t="s">
        <v>126</v>
      </c>
    </row>
    <row r="252" spans="1:65" s="13" customFormat="1" ht="10">
      <c r="B252" s="151"/>
      <c r="D252" s="152" t="s">
        <v>139</v>
      </c>
      <c r="E252" s="153" t="s">
        <v>1</v>
      </c>
      <c r="F252" s="154" t="s">
        <v>178</v>
      </c>
      <c r="H252" s="155">
        <v>80</v>
      </c>
      <c r="L252" s="151"/>
      <c r="M252" s="156"/>
      <c r="N252" s="157"/>
      <c r="O252" s="157"/>
      <c r="P252" s="157"/>
      <c r="Q252" s="157"/>
      <c r="R252" s="157"/>
      <c r="S252" s="157"/>
      <c r="T252" s="158"/>
      <c r="AT252" s="153" t="s">
        <v>139</v>
      </c>
      <c r="AU252" s="153" t="s">
        <v>131</v>
      </c>
      <c r="AV252" s="13" t="s">
        <v>131</v>
      </c>
      <c r="AW252" s="13" t="s">
        <v>30</v>
      </c>
      <c r="AX252" s="13" t="s">
        <v>74</v>
      </c>
      <c r="AY252" s="153" t="s">
        <v>126</v>
      </c>
    </row>
    <row r="253" spans="1:65" s="14" customFormat="1" ht="10">
      <c r="B253" s="162"/>
      <c r="D253" s="152" t="s">
        <v>139</v>
      </c>
      <c r="E253" s="163" t="s">
        <v>1</v>
      </c>
      <c r="F253" s="164" t="s">
        <v>179</v>
      </c>
      <c r="H253" s="163" t="s">
        <v>1</v>
      </c>
      <c r="L253" s="162"/>
      <c r="M253" s="165"/>
      <c r="N253" s="166"/>
      <c r="O253" s="166"/>
      <c r="P253" s="166"/>
      <c r="Q253" s="166"/>
      <c r="R253" s="166"/>
      <c r="S253" s="166"/>
      <c r="T253" s="167"/>
      <c r="AT253" s="163" t="s">
        <v>139</v>
      </c>
      <c r="AU253" s="163" t="s">
        <v>131</v>
      </c>
      <c r="AV253" s="14" t="s">
        <v>79</v>
      </c>
      <c r="AW253" s="14" t="s">
        <v>30</v>
      </c>
      <c r="AX253" s="14" t="s">
        <v>74</v>
      </c>
      <c r="AY253" s="163" t="s">
        <v>126</v>
      </c>
    </row>
    <row r="254" spans="1:65" s="13" customFormat="1" ht="10">
      <c r="B254" s="151"/>
      <c r="D254" s="152" t="s">
        <v>139</v>
      </c>
      <c r="E254" s="153" t="s">
        <v>1</v>
      </c>
      <c r="F254" s="154" t="s">
        <v>180</v>
      </c>
      <c r="H254" s="155">
        <v>51</v>
      </c>
      <c r="L254" s="151"/>
      <c r="M254" s="156"/>
      <c r="N254" s="157"/>
      <c r="O254" s="157"/>
      <c r="P254" s="157"/>
      <c r="Q254" s="157"/>
      <c r="R254" s="157"/>
      <c r="S254" s="157"/>
      <c r="T254" s="158"/>
      <c r="AT254" s="153" t="s">
        <v>139</v>
      </c>
      <c r="AU254" s="153" t="s">
        <v>131</v>
      </c>
      <c r="AV254" s="13" t="s">
        <v>131</v>
      </c>
      <c r="AW254" s="13" t="s">
        <v>30</v>
      </c>
      <c r="AX254" s="13" t="s">
        <v>74</v>
      </c>
      <c r="AY254" s="153" t="s">
        <v>126</v>
      </c>
    </row>
    <row r="255" spans="1:65" s="14" customFormat="1" ht="10">
      <c r="B255" s="162"/>
      <c r="D255" s="152" t="s">
        <v>139</v>
      </c>
      <c r="E255" s="163" t="s">
        <v>1</v>
      </c>
      <c r="F255" s="164" t="s">
        <v>153</v>
      </c>
      <c r="H255" s="163" t="s">
        <v>1</v>
      </c>
      <c r="L255" s="162"/>
      <c r="M255" s="165"/>
      <c r="N255" s="166"/>
      <c r="O255" s="166"/>
      <c r="P255" s="166"/>
      <c r="Q255" s="166"/>
      <c r="R255" s="166"/>
      <c r="S255" s="166"/>
      <c r="T255" s="167"/>
      <c r="AT255" s="163" t="s">
        <v>139</v>
      </c>
      <c r="AU255" s="163" t="s">
        <v>131</v>
      </c>
      <c r="AV255" s="14" t="s">
        <v>79</v>
      </c>
      <c r="AW255" s="14" t="s">
        <v>30</v>
      </c>
      <c r="AX255" s="14" t="s">
        <v>74</v>
      </c>
      <c r="AY255" s="163" t="s">
        <v>126</v>
      </c>
    </row>
    <row r="256" spans="1:65" s="14" customFormat="1" ht="10">
      <c r="B256" s="162"/>
      <c r="D256" s="152" t="s">
        <v>139</v>
      </c>
      <c r="E256" s="163" t="s">
        <v>1</v>
      </c>
      <c r="F256" s="164" t="s">
        <v>181</v>
      </c>
      <c r="H256" s="163" t="s">
        <v>1</v>
      </c>
      <c r="L256" s="162"/>
      <c r="M256" s="165"/>
      <c r="N256" s="166"/>
      <c r="O256" s="166"/>
      <c r="P256" s="166"/>
      <c r="Q256" s="166"/>
      <c r="R256" s="166"/>
      <c r="S256" s="166"/>
      <c r="T256" s="167"/>
      <c r="AT256" s="163" t="s">
        <v>139</v>
      </c>
      <c r="AU256" s="163" t="s">
        <v>131</v>
      </c>
      <c r="AV256" s="14" t="s">
        <v>79</v>
      </c>
      <c r="AW256" s="14" t="s">
        <v>30</v>
      </c>
      <c r="AX256" s="14" t="s">
        <v>74</v>
      </c>
      <c r="AY256" s="163" t="s">
        <v>126</v>
      </c>
    </row>
    <row r="257" spans="2:63" s="13" customFormat="1" ht="10">
      <c r="B257" s="151"/>
      <c r="D257" s="152" t="s">
        <v>139</v>
      </c>
      <c r="E257" s="153" t="s">
        <v>1</v>
      </c>
      <c r="F257" s="154" t="s">
        <v>182</v>
      </c>
      <c r="H257" s="155">
        <v>122</v>
      </c>
      <c r="L257" s="151"/>
      <c r="M257" s="156"/>
      <c r="N257" s="157"/>
      <c r="O257" s="157"/>
      <c r="P257" s="157"/>
      <c r="Q257" s="157"/>
      <c r="R257" s="157"/>
      <c r="S257" s="157"/>
      <c r="T257" s="158"/>
      <c r="AT257" s="153" t="s">
        <v>139</v>
      </c>
      <c r="AU257" s="153" t="s">
        <v>131</v>
      </c>
      <c r="AV257" s="13" t="s">
        <v>131</v>
      </c>
      <c r="AW257" s="13" t="s">
        <v>30</v>
      </c>
      <c r="AX257" s="13" t="s">
        <v>74</v>
      </c>
      <c r="AY257" s="153" t="s">
        <v>126</v>
      </c>
    </row>
    <row r="258" spans="2:63" s="14" customFormat="1" ht="10">
      <c r="B258" s="162"/>
      <c r="D258" s="152" t="s">
        <v>139</v>
      </c>
      <c r="E258" s="163" t="s">
        <v>1</v>
      </c>
      <c r="F258" s="164" t="s">
        <v>183</v>
      </c>
      <c r="H258" s="163" t="s">
        <v>1</v>
      </c>
      <c r="L258" s="162"/>
      <c r="M258" s="165"/>
      <c r="N258" s="166"/>
      <c r="O258" s="166"/>
      <c r="P258" s="166"/>
      <c r="Q258" s="166"/>
      <c r="R258" s="166"/>
      <c r="S258" s="166"/>
      <c r="T258" s="167"/>
      <c r="AT258" s="163" t="s">
        <v>139</v>
      </c>
      <c r="AU258" s="163" t="s">
        <v>131</v>
      </c>
      <c r="AV258" s="14" t="s">
        <v>79</v>
      </c>
      <c r="AW258" s="14" t="s">
        <v>30</v>
      </c>
      <c r="AX258" s="14" t="s">
        <v>74</v>
      </c>
      <c r="AY258" s="163" t="s">
        <v>126</v>
      </c>
    </row>
    <row r="259" spans="2:63" s="13" customFormat="1" ht="10">
      <c r="B259" s="151"/>
      <c r="D259" s="152" t="s">
        <v>139</v>
      </c>
      <c r="E259" s="153" t="s">
        <v>1</v>
      </c>
      <c r="F259" s="154" t="s">
        <v>184</v>
      </c>
      <c r="H259" s="155">
        <v>82</v>
      </c>
      <c r="L259" s="151"/>
      <c r="M259" s="156"/>
      <c r="N259" s="157"/>
      <c r="O259" s="157"/>
      <c r="P259" s="157"/>
      <c r="Q259" s="157"/>
      <c r="R259" s="157"/>
      <c r="S259" s="157"/>
      <c r="T259" s="158"/>
      <c r="AT259" s="153" t="s">
        <v>139</v>
      </c>
      <c r="AU259" s="153" t="s">
        <v>131</v>
      </c>
      <c r="AV259" s="13" t="s">
        <v>131</v>
      </c>
      <c r="AW259" s="13" t="s">
        <v>30</v>
      </c>
      <c r="AX259" s="13" t="s">
        <v>74</v>
      </c>
      <c r="AY259" s="153" t="s">
        <v>126</v>
      </c>
    </row>
    <row r="260" spans="2:63" s="14" customFormat="1" ht="10">
      <c r="B260" s="162"/>
      <c r="D260" s="152" t="s">
        <v>139</v>
      </c>
      <c r="E260" s="163" t="s">
        <v>1</v>
      </c>
      <c r="F260" s="164" t="s">
        <v>185</v>
      </c>
      <c r="H260" s="163" t="s">
        <v>1</v>
      </c>
      <c r="L260" s="162"/>
      <c r="M260" s="165"/>
      <c r="N260" s="166"/>
      <c r="O260" s="166"/>
      <c r="P260" s="166"/>
      <c r="Q260" s="166"/>
      <c r="R260" s="166"/>
      <c r="S260" s="166"/>
      <c r="T260" s="167"/>
      <c r="AT260" s="163" t="s">
        <v>139</v>
      </c>
      <c r="AU260" s="163" t="s">
        <v>131</v>
      </c>
      <c r="AV260" s="14" t="s">
        <v>79</v>
      </c>
      <c r="AW260" s="14" t="s">
        <v>30</v>
      </c>
      <c r="AX260" s="14" t="s">
        <v>74</v>
      </c>
      <c r="AY260" s="163" t="s">
        <v>126</v>
      </c>
    </row>
    <row r="261" spans="2:63" s="13" customFormat="1" ht="10">
      <c r="B261" s="151"/>
      <c r="D261" s="152" t="s">
        <v>139</v>
      </c>
      <c r="E261" s="153" t="s">
        <v>1</v>
      </c>
      <c r="F261" s="154" t="s">
        <v>157</v>
      </c>
      <c r="H261" s="155">
        <v>62</v>
      </c>
      <c r="L261" s="151"/>
      <c r="M261" s="156"/>
      <c r="N261" s="157"/>
      <c r="O261" s="157"/>
      <c r="P261" s="157"/>
      <c r="Q261" s="157"/>
      <c r="R261" s="157"/>
      <c r="S261" s="157"/>
      <c r="T261" s="158"/>
      <c r="AT261" s="153" t="s">
        <v>139</v>
      </c>
      <c r="AU261" s="153" t="s">
        <v>131</v>
      </c>
      <c r="AV261" s="13" t="s">
        <v>131</v>
      </c>
      <c r="AW261" s="13" t="s">
        <v>30</v>
      </c>
      <c r="AX261" s="13" t="s">
        <v>74</v>
      </c>
      <c r="AY261" s="153" t="s">
        <v>126</v>
      </c>
    </row>
    <row r="262" spans="2:63" s="14" customFormat="1" ht="10">
      <c r="B262" s="162"/>
      <c r="D262" s="152" t="s">
        <v>139</v>
      </c>
      <c r="E262" s="163" t="s">
        <v>1</v>
      </c>
      <c r="F262" s="164" t="s">
        <v>186</v>
      </c>
      <c r="H262" s="163" t="s">
        <v>1</v>
      </c>
      <c r="L262" s="162"/>
      <c r="M262" s="165"/>
      <c r="N262" s="166"/>
      <c r="O262" s="166"/>
      <c r="P262" s="166"/>
      <c r="Q262" s="166"/>
      <c r="R262" s="166"/>
      <c r="S262" s="166"/>
      <c r="T262" s="167"/>
      <c r="AT262" s="163" t="s">
        <v>139</v>
      </c>
      <c r="AU262" s="163" t="s">
        <v>131</v>
      </c>
      <c r="AV262" s="14" t="s">
        <v>79</v>
      </c>
      <c r="AW262" s="14" t="s">
        <v>30</v>
      </c>
      <c r="AX262" s="14" t="s">
        <v>74</v>
      </c>
      <c r="AY262" s="163" t="s">
        <v>126</v>
      </c>
    </row>
    <row r="263" spans="2:63" s="13" customFormat="1" ht="10">
      <c r="B263" s="151"/>
      <c r="D263" s="152" t="s">
        <v>139</v>
      </c>
      <c r="E263" s="153" t="s">
        <v>1</v>
      </c>
      <c r="F263" s="154" t="s">
        <v>187</v>
      </c>
      <c r="H263" s="155">
        <v>100</v>
      </c>
      <c r="L263" s="151"/>
      <c r="M263" s="156"/>
      <c r="N263" s="157"/>
      <c r="O263" s="157"/>
      <c r="P263" s="157"/>
      <c r="Q263" s="157"/>
      <c r="R263" s="157"/>
      <c r="S263" s="157"/>
      <c r="T263" s="158"/>
      <c r="AT263" s="153" t="s">
        <v>139</v>
      </c>
      <c r="AU263" s="153" t="s">
        <v>131</v>
      </c>
      <c r="AV263" s="13" t="s">
        <v>131</v>
      </c>
      <c r="AW263" s="13" t="s">
        <v>30</v>
      </c>
      <c r="AX263" s="13" t="s">
        <v>74</v>
      </c>
      <c r="AY263" s="153" t="s">
        <v>126</v>
      </c>
    </row>
    <row r="264" spans="2:63" s="14" customFormat="1" ht="10">
      <c r="B264" s="162"/>
      <c r="D264" s="152" t="s">
        <v>139</v>
      </c>
      <c r="E264" s="163" t="s">
        <v>1</v>
      </c>
      <c r="F264" s="164" t="s">
        <v>188</v>
      </c>
      <c r="H264" s="163" t="s">
        <v>1</v>
      </c>
      <c r="L264" s="162"/>
      <c r="M264" s="165"/>
      <c r="N264" s="166"/>
      <c r="O264" s="166"/>
      <c r="P264" s="166"/>
      <c r="Q264" s="166"/>
      <c r="R264" s="166"/>
      <c r="S264" s="166"/>
      <c r="T264" s="167"/>
      <c r="AT264" s="163" t="s">
        <v>139</v>
      </c>
      <c r="AU264" s="163" t="s">
        <v>131</v>
      </c>
      <c r="AV264" s="14" t="s">
        <v>79</v>
      </c>
      <c r="AW264" s="14" t="s">
        <v>30</v>
      </c>
      <c r="AX264" s="14" t="s">
        <v>74</v>
      </c>
      <c r="AY264" s="163" t="s">
        <v>126</v>
      </c>
    </row>
    <row r="265" spans="2:63" s="14" customFormat="1" ht="10">
      <c r="B265" s="162"/>
      <c r="D265" s="152" t="s">
        <v>139</v>
      </c>
      <c r="E265" s="163" t="s">
        <v>1</v>
      </c>
      <c r="F265" s="164" t="s">
        <v>189</v>
      </c>
      <c r="H265" s="163" t="s">
        <v>1</v>
      </c>
      <c r="L265" s="162"/>
      <c r="M265" s="165"/>
      <c r="N265" s="166"/>
      <c r="O265" s="166"/>
      <c r="P265" s="166"/>
      <c r="Q265" s="166"/>
      <c r="R265" s="166"/>
      <c r="S265" s="166"/>
      <c r="T265" s="167"/>
      <c r="AT265" s="163" t="s">
        <v>139</v>
      </c>
      <c r="AU265" s="163" t="s">
        <v>131</v>
      </c>
      <c r="AV265" s="14" t="s">
        <v>79</v>
      </c>
      <c r="AW265" s="14" t="s">
        <v>30</v>
      </c>
      <c r="AX265" s="14" t="s">
        <v>74</v>
      </c>
      <c r="AY265" s="163" t="s">
        <v>126</v>
      </c>
    </row>
    <row r="266" spans="2:63" s="13" customFormat="1" ht="10">
      <c r="B266" s="151"/>
      <c r="D266" s="152" t="s">
        <v>139</v>
      </c>
      <c r="E266" s="153" t="s">
        <v>1</v>
      </c>
      <c r="F266" s="154" t="s">
        <v>190</v>
      </c>
      <c r="H266" s="155">
        <v>111</v>
      </c>
      <c r="L266" s="151"/>
      <c r="M266" s="156"/>
      <c r="N266" s="157"/>
      <c r="O266" s="157"/>
      <c r="P266" s="157"/>
      <c r="Q266" s="157"/>
      <c r="R266" s="157"/>
      <c r="S266" s="157"/>
      <c r="T266" s="158"/>
      <c r="AT266" s="153" t="s">
        <v>139</v>
      </c>
      <c r="AU266" s="153" t="s">
        <v>131</v>
      </c>
      <c r="AV266" s="13" t="s">
        <v>131</v>
      </c>
      <c r="AW266" s="13" t="s">
        <v>30</v>
      </c>
      <c r="AX266" s="13" t="s">
        <v>74</v>
      </c>
      <c r="AY266" s="153" t="s">
        <v>126</v>
      </c>
    </row>
    <row r="267" spans="2:63" s="14" customFormat="1" ht="10">
      <c r="B267" s="162"/>
      <c r="D267" s="152" t="s">
        <v>139</v>
      </c>
      <c r="E267" s="163" t="s">
        <v>1</v>
      </c>
      <c r="F267" s="164" t="s">
        <v>191</v>
      </c>
      <c r="H267" s="163" t="s">
        <v>1</v>
      </c>
      <c r="L267" s="162"/>
      <c r="M267" s="165"/>
      <c r="N267" s="166"/>
      <c r="O267" s="166"/>
      <c r="P267" s="166"/>
      <c r="Q267" s="166"/>
      <c r="R267" s="166"/>
      <c r="S267" s="166"/>
      <c r="T267" s="167"/>
      <c r="AT267" s="163" t="s">
        <v>139</v>
      </c>
      <c r="AU267" s="163" t="s">
        <v>131</v>
      </c>
      <c r="AV267" s="14" t="s">
        <v>79</v>
      </c>
      <c r="AW267" s="14" t="s">
        <v>30</v>
      </c>
      <c r="AX267" s="14" t="s">
        <v>74</v>
      </c>
      <c r="AY267" s="163" t="s">
        <v>126</v>
      </c>
    </row>
    <row r="268" spans="2:63" s="13" customFormat="1" ht="10">
      <c r="B268" s="151"/>
      <c r="D268" s="152" t="s">
        <v>139</v>
      </c>
      <c r="E268" s="153" t="s">
        <v>1</v>
      </c>
      <c r="F268" s="154" t="s">
        <v>192</v>
      </c>
      <c r="H268" s="155">
        <v>114</v>
      </c>
      <c r="L268" s="151"/>
      <c r="M268" s="156"/>
      <c r="N268" s="157"/>
      <c r="O268" s="157"/>
      <c r="P268" s="157"/>
      <c r="Q268" s="157"/>
      <c r="R268" s="157"/>
      <c r="S268" s="157"/>
      <c r="T268" s="158"/>
      <c r="AT268" s="153" t="s">
        <v>139</v>
      </c>
      <c r="AU268" s="153" t="s">
        <v>131</v>
      </c>
      <c r="AV268" s="13" t="s">
        <v>131</v>
      </c>
      <c r="AW268" s="13" t="s">
        <v>30</v>
      </c>
      <c r="AX268" s="13" t="s">
        <v>74</v>
      </c>
      <c r="AY268" s="153" t="s">
        <v>126</v>
      </c>
    </row>
    <row r="269" spans="2:63" s="14" customFormat="1" ht="10">
      <c r="B269" s="162"/>
      <c r="D269" s="152" t="s">
        <v>139</v>
      </c>
      <c r="E269" s="163" t="s">
        <v>1</v>
      </c>
      <c r="F269" s="164" t="s">
        <v>150</v>
      </c>
      <c r="H269" s="163" t="s">
        <v>1</v>
      </c>
      <c r="L269" s="162"/>
      <c r="M269" s="165"/>
      <c r="N269" s="166"/>
      <c r="O269" s="166"/>
      <c r="P269" s="166"/>
      <c r="Q269" s="166"/>
      <c r="R269" s="166"/>
      <c r="S269" s="166"/>
      <c r="T269" s="167"/>
      <c r="AT269" s="163" t="s">
        <v>139</v>
      </c>
      <c r="AU269" s="163" t="s">
        <v>131</v>
      </c>
      <c r="AV269" s="14" t="s">
        <v>79</v>
      </c>
      <c r="AW269" s="14" t="s">
        <v>30</v>
      </c>
      <c r="AX269" s="14" t="s">
        <v>74</v>
      </c>
      <c r="AY269" s="163" t="s">
        <v>126</v>
      </c>
    </row>
    <row r="270" spans="2:63" s="13" customFormat="1" ht="10">
      <c r="B270" s="151"/>
      <c r="D270" s="152" t="s">
        <v>139</v>
      </c>
      <c r="E270" s="153" t="s">
        <v>1</v>
      </c>
      <c r="F270" s="154" t="s">
        <v>197</v>
      </c>
      <c r="H270" s="155">
        <v>383</v>
      </c>
      <c r="L270" s="151"/>
      <c r="M270" s="156"/>
      <c r="N270" s="157"/>
      <c r="O270" s="157"/>
      <c r="P270" s="157"/>
      <c r="Q270" s="157"/>
      <c r="R270" s="157"/>
      <c r="S270" s="157"/>
      <c r="T270" s="158"/>
      <c r="AT270" s="153" t="s">
        <v>139</v>
      </c>
      <c r="AU270" s="153" t="s">
        <v>131</v>
      </c>
      <c r="AV270" s="13" t="s">
        <v>131</v>
      </c>
      <c r="AW270" s="13" t="s">
        <v>30</v>
      </c>
      <c r="AX270" s="13" t="s">
        <v>74</v>
      </c>
      <c r="AY270" s="153" t="s">
        <v>126</v>
      </c>
    </row>
    <row r="271" spans="2:63" s="15" customFormat="1" ht="10">
      <c r="B271" s="168"/>
      <c r="D271" s="152" t="s">
        <v>139</v>
      </c>
      <c r="E271" s="169" t="s">
        <v>1</v>
      </c>
      <c r="F271" s="170" t="s">
        <v>154</v>
      </c>
      <c r="H271" s="171">
        <v>1322</v>
      </c>
      <c r="L271" s="168"/>
      <c r="M271" s="172"/>
      <c r="N271" s="173"/>
      <c r="O271" s="173"/>
      <c r="P271" s="173"/>
      <c r="Q271" s="173"/>
      <c r="R271" s="173"/>
      <c r="S271" s="173"/>
      <c r="T271" s="174"/>
      <c r="AT271" s="169" t="s">
        <v>139</v>
      </c>
      <c r="AU271" s="169" t="s">
        <v>131</v>
      </c>
      <c r="AV271" s="15" t="s">
        <v>137</v>
      </c>
      <c r="AW271" s="15" t="s">
        <v>30</v>
      </c>
      <c r="AX271" s="15" t="s">
        <v>79</v>
      </c>
      <c r="AY271" s="169" t="s">
        <v>126</v>
      </c>
    </row>
    <row r="272" spans="2:63" s="12" customFormat="1" ht="22.75" customHeight="1">
      <c r="B272" s="125"/>
      <c r="D272" s="126" t="s">
        <v>73</v>
      </c>
      <c r="E272" s="135" t="s">
        <v>241</v>
      </c>
      <c r="F272" s="135" t="s">
        <v>242</v>
      </c>
      <c r="J272" s="136">
        <f>BK272</f>
        <v>1542750</v>
      </c>
      <c r="L272" s="125"/>
      <c r="M272" s="129"/>
      <c r="N272" s="130"/>
      <c r="O272" s="130"/>
      <c r="P272" s="131">
        <f>SUM(P273:P274)</f>
        <v>0</v>
      </c>
      <c r="Q272" s="130"/>
      <c r="R272" s="131">
        <f>SUM(R273:R274)</f>
        <v>0</v>
      </c>
      <c r="S272" s="130"/>
      <c r="T272" s="132">
        <f>SUM(T273:T274)</f>
        <v>0</v>
      </c>
      <c r="AR272" s="126" t="s">
        <v>131</v>
      </c>
      <c r="AT272" s="133" t="s">
        <v>73</v>
      </c>
      <c r="AU272" s="133" t="s">
        <v>79</v>
      </c>
      <c r="AY272" s="126" t="s">
        <v>126</v>
      </c>
      <c r="BK272" s="134">
        <f>SUM(BK273:BK274)</f>
        <v>1542750</v>
      </c>
    </row>
    <row r="273" spans="1:65" s="2" customFormat="1" ht="16.5" customHeight="1">
      <c r="A273" s="29"/>
      <c r="B273" s="137"/>
      <c r="C273" s="138" t="s">
        <v>131</v>
      </c>
      <c r="D273" s="138" t="s">
        <v>133</v>
      </c>
      <c r="E273" s="139" t="s">
        <v>243</v>
      </c>
      <c r="F273" s="140" t="s">
        <v>244</v>
      </c>
      <c r="G273" s="141" t="s">
        <v>136</v>
      </c>
      <c r="H273" s="142">
        <v>561</v>
      </c>
      <c r="I273" s="143">
        <v>2750</v>
      </c>
      <c r="J273" s="143">
        <f>ROUND(I273*H273,2)</f>
        <v>1542750</v>
      </c>
      <c r="K273" s="144"/>
      <c r="L273" s="30"/>
      <c r="M273" s="145" t="s">
        <v>1</v>
      </c>
      <c r="N273" s="146" t="s">
        <v>40</v>
      </c>
      <c r="O273" s="147">
        <v>0</v>
      </c>
      <c r="P273" s="147">
        <f>O273*H273</f>
        <v>0</v>
      </c>
      <c r="Q273" s="147">
        <v>0</v>
      </c>
      <c r="R273" s="147">
        <f>Q273*H273</f>
        <v>0</v>
      </c>
      <c r="S273" s="147">
        <v>0</v>
      </c>
      <c r="T273" s="148">
        <f>S273*H273</f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49" t="s">
        <v>225</v>
      </c>
      <c r="AT273" s="149" t="s">
        <v>133</v>
      </c>
      <c r="AU273" s="149" t="s">
        <v>131</v>
      </c>
      <c r="AY273" s="17" t="s">
        <v>126</v>
      </c>
      <c r="BE273" s="150">
        <f>IF(N273="základní",J273,0)</f>
        <v>0</v>
      </c>
      <c r="BF273" s="150">
        <f>IF(N273="snížená",J273,0)</f>
        <v>1542750</v>
      </c>
      <c r="BG273" s="150">
        <f>IF(N273="zákl. přenesená",J273,0)</f>
        <v>0</v>
      </c>
      <c r="BH273" s="150">
        <f>IF(N273="sníž. přenesená",J273,0)</f>
        <v>0</v>
      </c>
      <c r="BI273" s="150">
        <f>IF(N273="nulová",J273,0)</f>
        <v>0</v>
      </c>
      <c r="BJ273" s="17" t="s">
        <v>131</v>
      </c>
      <c r="BK273" s="150">
        <f>ROUND(I273*H273,2)</f>
        <v>1542750</v>
      </c>
      <c r="BL273" s="17" t="s">
        <v>225</v>
      </c>
      <c r="BM273" s="149" t="s">
        <v>245</v>
      </c>
    </row>
    <row r="274" spans="1:65" s="2" customFormat="1" ht="27">
      <c r="A274" s="29"/>
      <c r="B274" s="30"/>
      <c r="C274" s="29"/>
      <c r="D274" s="152" t="s">
        <v>148</v>
      </c>
      <c r="E274" s="29"/>
      <c r="F274" s="159" t="s">
        <v>246</v>
      </c>
      <c r="G274" s="29"/>
      <c r="H274" s="29"/>
      <c r="I274" s="29"/>
      <c r="J274" s="29"/>
      <c r="K274" s="29"/>
      <c r="L274" s="30"/>
      <c r="M274" s="160"/>
      <c r="N274" s="161"/>
      <c r="O274" s="55"/>
      <c r="P274" s="55"/>
      <c r="Q274" s="55"/>
      <c r="R274" s="55"/>
      <c r="S274" s="55"/>
      <c r="T274" s="56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T274" s="17" t="s">
        <v>148</v>
      </c>
      <c r="AU274" s="17" t="s">
        <v>131</v>
      </c>
    </row>
    <row r="275" spans="1:65" s="12" customFormat="1" ht="22.75" customHeight="1">
      <c r="B275" s="125"/>
      <c r="D275" s="126" t="s">
        <v>73</v>
      </c>
      <c r="E275" s="135" t="s">
        <v>247</v>
      </c>
      <c r="F275" s="135" t="s">
        <v>248</v>
      </c>
      <c r="J275" s="136">
        <f>BK275</f>
        <v>1609740</v>
      </c>
      <c r="L275" s="125"/>
      <c r="M275" s="129"/>
      <c r="N275" s="130"/>
      <c r="O275" s="130"/>
      <c r="P275" s="131">
        <f>SUM(P276:P278)</f>
        <v>0</v>
      </c>
      <c r="Q275" s="130"/>
      <c r="R275" s="131">
        <f>SUM(R276:R278)</f>
        <v>0</v>
      </c>
      <c r="S275" s="130"/>
      <c r="T275" s="132">
        <f>SUM(T276:T278)</f>
        <v>0</v>
      </c>
      <c r="AR275" s="126" t="s">
        <v>131</v>
      </c>
      <c r="AT275" s="133" t="s">
        <v>73</v>
      </c>
      <c r="AU275" s="133" t="s">
        <v>79</v>
      </c>
      <c r="AY275" s="126" t="s">
        <v>126</v>
      </c>
      <c r="BK275" s="134">
        <f>SUM(BK276:BK278)</f>
        <v>1609740</v>
      </c>
    </row>
    <row r="276" spans="1:65" s="2" customFormat="1" ht="16.5" customHeight="1">
      <c r="A276" s="29"/>
      <c r="B276" s="137"/>
      <c r="C276" s="138" t="s">
        <v>79</v>
      </c>
      <c r="D276" s="138" t="s">
        <v>133</v>
      </c>
      <c r="E276" s="139" t="s">
        <v>249</v>
      </c>
      <c r="F276" s="140" t="s">
        <v>250</v>
      </c>
      <c r="G276" s="141" t="s">
        <v>136</v>
      </c>
      <c r="H276" s="142">
        <v>594</v>
      </c>
      <c r="I276" s="143">
        <v>2710</v>
      </c>
      <c r="J276" s="143">
        <f>ROUND(I276*H276,2)</f>
        <v>1609740</v>
      </c>
      <c r="K276" s="144"/>
      <c r="L276" s="30"/>
      <c r="M276" s="145" t="s">
        <v>1</v>
      </c>
      <c r="N276" s="146" t="s">
        <v>40</v>
      </c>
      <c r="O276" s="147">
        <v>0</v>
      </c>
      <c r="P276" s="147">
        <f>O276*H276</f>
        <v>0</v>
      </c>
      <c r="Q276" s="147">
        <v>0</v>
      </c>
      <c r="R276" s="147">
        <f>Q276*H276</f>
        <v>0</v>
      </c>
      <c r="S276" s="147">
        <v>0</v>
      </c>
      <c r="T276" s="148">
        <f>S276*H276</f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49" t="s">
        <v>225</v>
      </c>
      <c r="AT276" s="149" t="s">
        <v>133</v>
      </c>
      <c r="AU276" s="149" t="s">
        <v>131</v>
      </c>
      <c r="AY276" s="17" t="s">
        <v>126</v>
      </c>
      <c r="BE276" s="150">
        <f>IF(N276="základní",J276,0)</f>
        <v>0</v>
      </c>
      <c r="BF276" s="150">
        <f>IF(N276="snížená",J276,0)</f>
        <v>1609740</v>
      </c>
      <c r="BG276" s="150">
        <f>IF(N276="zákl. přenesená",J276,0)</f>
        <v>0</v>
      </c>
      <c r="BH276" s="150">
        <f>IF(N276="sníž. přenesená",J276,0)</f>
        <v>0</v>
      </c>
      <c r="BI276" s="150">
        <f>IF(N276="nulová",J276,0)</f>
        <v>0</v>
      </c>
      <c r="BJ276" s="17" t="s">
        <v>131</v>
      </c>
      <c r="BK276" s="150">
        <f>ROUND(I276*H276,2)</f>
        <v>1609740</v>
      </c>
      <c r="BL276" s="17" t="s">
        <v>225</v>
      </c>
      <c r="BM276" s="149" t="s">
        <v>251</v>
      </c>
    </row>
    <row r="277" spans="1:65" s="2" customFormat="1" ht="27">
      <c r="A277" s="29"/>
      <c r="B277" s="30"/>
      <c r="C277" s="29"/>
      <c r="D277" s="152" t="s">
        <v>148</v>
      </c>
      <c r="E277" s="29"/>
      <c r="F277" s="159" t="s">
        <v>252</v>
      </c>
      <c r="G277" s="29"/>
      <c r="H277" s="29"/>
      <c r="I277" s="29"/>
      <c r="J277" s="29"/>
      <c r="K277" s="29"/>
      <c r="L277" s="30"/>
      <c r="M277" s="160"/>
      <c r="N277" s="161"/>
      <c r="O277" s="55"/>
      <c r="P277" s="55"/>
      <c r="Q277" s="55"/>
      <c r="R277" s="55"/>
      <c r="S277" s="55"/>
      <c r="T277" s="56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T277" s="17" t="s">
        <v>148</v>
      </c>
      <c r="AU277" s="17" t="s">
        <v>131</v>
      </c>
    </row>
    <row r="278" spans="1:65" s="13" customFormat="1" ht="10">
      <c r="B278" s="151"/>
      <c r="D278" s="152" t="s">
        <v>139</v>
      </c>
      <c r="E278" s="153" t="s">
        <v>1</v>
      </c>
      <c r="F278" s="154" t="s">
        <v>253</v>
      </c>
      <c r="H278" s="155">
        <v>594</v>
      </c>
      <c r="L278" s="151"/>
      <c r="M278" s="156"/>
      <c r="N278" s="157"/>
      <c r="O278" s="157"/>
      <c r="P278" s="157"/>
      <c r="Q278" s="157"/>
      <c r="R278" s="157"/>
      <c r="S278" s="157"/>
      <c r="T278" s="158"/>
      <c r="AT278" s="153" t="s">
        <v>139</v>
      </c>
      <c r="AU278" s="153" t="s">
        <v>131</v>
      </c>
      <c r="AV278" s="13" t="s">
        <v>131</v>
      </c>
      <c r="AW278" s="13" t="s">
        <v>30</v>
      </c>
      <c r="AX278" s="13" t="s">
        <v>79</v>
      </c>
      <c r="AY278" s="153" t="s">
        <v>126</v>
      </c>
    </row>
    <row r="279" spans="1:65" s="12" customFormat="1" ht="22.75" customHeight="1">
      <c r="B279" s="125"/>
      <c r="D279" s="126" t="s">
        <v>73</v>
      </c>
      <c r="E279" s="135" t="s">
        <v>254</v>
      </c>
      <c r="F279" s="135" t="s">
        <v>255</v>
      </c>
      <c r="J279" s="136">
        <f>BK279</f>
        <v>2373785</v>
      </c>
      <c r="L279" s="125"/>
      <c r="M279" s="129"/>
      <c r="N279" s="130"/>
      <c r="O279" s="130"/>
      <c r="P279" s="131">
        <f>SUM(P280:P291)</f>
        <v>0</v>
      </c>
      <c r="Q279" s="130"/>
      <c r="R279" s="131">
        <f>SUM(R280:R291)</f>
        <v>0</v>
      </c>
      <c r="S279" s="130"/>
      <c r="T279" s="132">
        <f>SUM(T280:T291)</f>
        <v>0</v>
      </c>
      <c r="AR279" s="126" t="s">
        <v>131</v>
      </c>
      <c r="AT279" s="133" t="s">
        <v>73</v>
      </c>
      <c r="AU279" s="133" t="s">
        <v>79</v>
      </c>
      <c r="AY279" s="126" t="s">
        <v>126</v>
      </c>
      <c r="BK279" s="134">
        <f>SUM(BK280:BK291)</f>
        <v>2373785</v>
      </c>
    </row>
    <row r="280" spans="1:65" s="2" customFormat="1" ht="24.15" customHeight="1">
      <c r="A280" s="29"/>
      <c r="B280" s="137"/>
      <c r="C280" s="138" t="s">
        <v>256</v>
      </c>
      <c r="D280" s="138" t="s">
        <v>133</v>
      </c>
      <c r="E280" s="139" t="s">
        <v>257</v>
      </c>
      <c r="F280" s="140" t="s">
        <v>258</v>
      </c>
      <c r="G280" s="141" t="s">
        <v>136</v>
      </c>
      <c r="H280" s="142">
        <v>85.3</v>
      </c>
      <c r="I280" s="143">
        <v>18450</v>
      </c>
      <c r="J280" s="143">
        <f>ROUND(I280*H280,2)</f>
        <v>1573785</v>
      </c>
      <c r="K280" s="144"/>
      <c r="L280" s="30"/>
      <c r="M280" s="145" t="s">
        <v>1</v>
      </c>
      <c r="N280" s="146" t="s">
        <v>40</v>
      </c>
      <c r="O280" s="147">
        <v>0</v>
      </c>
      <c r="P280" s="147">
        <f>O280*H280</f>
        <v>0</v>
      </c>
      <c r="Q280" s="147">
        <v>0</v>
      </c>
      <c r="R280" s="147">
        <f>Q280*H280</f>
        <v>0</v>
      </c>
      <c r="S280" s="147">
        <v>0</v>
      </c>
      <c r="T280" s="148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49" t="s">
        <v>225</v>
      </c>
      <c r="AT280" s="149" t="s">
        <v>133</v>
      </c>
      <c r="AU280" s="149" t="s">
        <v>131</v>
      </c>
      <c r="AY280" s="17" t="s">
        <v>126</v>
      </c>
      <c r="BE280" s="150">
        <f>IF(N280="základní",J280,0)</f>
        <v>0</v>
      </c>
      <c r="BF280" s="150">
        <f>IF(N280="snížená",J280,0)</f>
        <v>1573785</v>
      </c>
      <c r="BG280" s="150">
        <f>IF(N280="zákl. přenesená",J280,0)</f>
        <v>0</v>
      </c>
      <c r="BH280" s="150">
        <f>IF(N280="sníž. přenesená",J280,0)</f>
        <v>0</v>
      </c>
      <c r="BI280" s="150">
        <f>IF(N280="nulová",J280,0)</f>
        <v>0</v>
      </c>
      <c r="BJ280" s="17" t="s">
        <v>131</v>
      </c>
      <c r="BK280" s="150">
        <f>ROUND(I280*H280,2)</f>
        <v>1573785</v>
      </c>
      <c r="BL280" s="17" t="s">
        <v>225</v>
      </c>
      <c r="BM280" s="149" t="s">
        <v>259</v>
      </c>
    </row>
    <row r="281" spans="1:65" s="13" customFormat="1" ht="10">
      <c r="B281" s="151"/>
      <c r="D281" s="152" t="s">
        <v>139</v>
      </c>
      <c r="E281" s="153" t="s">
        <v>1</v>
      </c>
      <c r="F281" s="154" t="s">
        <v>260</v>
      </c>
      <c r="H281" s="155">
        <v>11.5</v>
      </c>
      <c r="L281" s="151"/>
      <c r="M281" s="156"/>
      <c r="N281" s="157"/>
      <c r="O281" s="157"/>
      <c r="P281" s="157"/>
      <c r="Q281" s="157"/>
      <c r="R281" s="157"/>
      <c r="S281" s="157"/>
      <c r="T281" s="158"/>
      <c r="AT281" s="153" t="s">
        <v>139</v>
      </c>
      <c r="AU281" s="153" t="s">
        <v>131</v>
      </c>
      <c r="AV281" s="13" t="s">
        <v>131</v>
      </c>
      <c r="AW281" s="13" t="s">
        <v>30</v>
      </c>
      <c r="AX281" s="13" t="s">
        <v>74</v>
      </c>
      <c r="AY281" s="153" t="s">
        <v>126</v>
      </c>
    </row>
    <row r="282" spans="1:65" s="13" customFormat="1" ht="10">
      <c r="B282" s="151"/>
      <c r="D282" s="152" t="s">
        <v>139</v>
      </c>
      <c r="E282" s="153" t="s">
        <v>1</v>
      </c>
      <c r="F282" s="154" t="s">
        <v>261</v>
      </c>
      <c r="H282" s="155">
        <v>12.5</v>
      </c>
      <c r="L282" s="151"/>
      <c r="M282" s="156"/>
      <c r="N282" s="157"/>
      <c r="O282" s="157"/>
      <c r="P282" s="157"/>
      <c r="Q282" s="157"/>
      <c r="R282" s="157"/>
      <c r="S282" s="157"/>
      <c r="T282" s="158"/>
      <c r="AT282" s="153" t="s">
        <v>139</v>
      </c>
      <c r="AU282" s="153" t="s">
        <v>131</v>
      </c>
      <c r="AV282" s="13" t="s">
        <v>131</v>
      </c>
      <c r="AW282" s="13" t="s">
        <v>30</v>
      </c>
      <c r="AX282" s="13" t="s">
        <v>74</v>
      </c>
      <c r="AY282" s="153" t="s">
        <v>126</v>
      </c>
    </row>
    <row r="283" spans="1:65" s="13" customFormat="1" ht="10">
      <c r="B283" s="151"/>
      <c r="D283" s="152" t="s">
        <v>139</v>
      </c>
      <c r="E283" s="153" t="s">
        <v>1</v>
      </c>
      <c r="F283" s="154" t="s">
        <v>262</v>
      </c>
      <c r="H283" s="155">
        <v>33</v>
      </c>
      <c r="L283" s="151"/>
      <c r="M283" s="156"/>
      <c r="N283" s="157"/>
      <c r="O283" s="157"/>
      <c r="P283" s="157"/>
      <c r="Q283" s="157"/>
      <c r="R283" s="157"/>
      <c r="S283" s="157"/>
      <c r="T283" s="158"/>
      <c r="AT283" s="153" t="s">
        <v>139</v>
      </c>
      <c r="AU283" s="153" t="s">
        <v>131</v>
      </c>
      <c r="AV283" s="13" t="s">
        <v>131</v>
      </c>
      <c r="AW283" s="13" t="s">
        <v>30</v>
      </c>
      <c r="AX283" s="13" t="s">
        <v>74</v>
      </c>
      <c r="AY283" s="153" t="s">
        <v>126</v>
      </c>
    </row>
    <row r="284" spans="1:65" s="13" customFormat="1" ht="10">
      <c r="B284" s="151"/>
      <c r="D284" s="152" t="s">
        <v>139</v>
      </c>
      <c r="E284" s="153" t="s">
        <v>1</v>
      </c>
      <c r="F284" s="154" t="s">
        <v>263</v>
      </c>
      <c r="H284" s="155">
        <v>1.6</v>
      </c>
      <c r="L284" s="151"/>
      <c r="M284" s="156"/>
      <c r="N284" s="157"/>
      <c r="O284" s="157"/>
      <c r="P284" s="157"/>
      <c r="Q284" s="157"/>
      <c r="R284" s="157"/>
      <c r="S284" s="157"/>
      <c r="T284" s="158"/>
      <c r="AT284" s="153" t="s">
        <v>139</v>
      </c>
      <c r="AU284" s="153" t="s">
        <v>131</v>
      </c>
      <c r="AV284" s="13" t="s">
        <v>131</v>
      </c>
      <c r="AW284" s="13" t="s">
        <v>30</v>
      </c>
      <c r="AX284" s="13" t="s">
        <v>74</v>
      </c>
      <c r="AY284" s="153" t="s">
        <v>126</v>
      </c>
    </row>
    <row r="285" spans="1:65" s="13" customFormat="1" ht="10">
      <c r="B285" s="151"/>
      <c r="D285" s="152" t="s">
        <v>139</v>
      </c>
      <c r="E285" s="153" t="s">
        <v>1</v>
      </c>
      <c r="F285" s="154" t="s">
        <v>264</v>
      </c>
      <c r="H285" s="155">
        <v>0.5</v>
      </c>
      <c r="L285" s="151"/>
      <c r="M285" s="156"/>
      <c r="N285" s="157"/>
      <c r="O285" s="157"/>
      <c r="P285" s="157"/>
      <c r="Q285" s="157"/>
      <c r="R285" s="157"/>
      <c r="S285" s="157"/>
      <c r="T285" s="158"/>
      <c r="AT285" s="153" t="s">
        <v>139</v>
      </c>
      <c r="AU285" s="153" t="s">
        <v>131</v>
      </c>
      <c r="AV285" s="13" t="s">
        <v>131</v>
      </c>
      <c r="AW285" s="13" t="s">
        <v>30</v>
      </c>
      <c r="AX285" s="13" t="s">
        <v>74</v>
      </c>
      <c r="AY285" s="153" t="s">
        <v>126</v>
      </c>
    </row>
    <row r="286" spans="1:65" s="13" customFormat="1" ht="10">
      <c r="B286" s="151"/>
      <c r="D286" s="152" t="s">
        <v>139</v>
      </c>
      <c r="E286" s="153" t="s">
        <v>1</v>
      </c>
      <c r="F286" s="154" t="s">
        <v>265</v>
      </c>
      <c r="H286" s="155">
        <v>14.4</v>
      </c>
      <c r="L286" s="151"/>
      <c r="M286" s="156"/>
      <c r="N286" s="157"/>
      <c r="O286" s="157"/>
      <c r="P286" s="157"/>
      <c r="Q286" s="157"/>
      <c r="R286" s="157"/>
      <c r="S286" s="157"/>
      <c r="T286" s="158"/>
      <c r="AT286" s="153" t="s">
        <v>139</v>
      </c>
      <c r="AU286" s="153" t="s">
        <v>131</v>
      </c>
      <c r="AV286" s="13" t="s">
        <v>131</v>
      </c>
      <c r="AW286" s="13" t="s">
        <v>30</v>
      </c>
      <c r="AX286" s="13" t="s">
        <v>74</v>
      </c>
      <c r="AY286" s="153" t="s">
        <v>126</v>
      </c>
    </row>
    <row r="287" spans="1:65" s="13" customFormat="1" ht="10">
      <c r="B287" s="151"/>
      <c r="D287" s="152" t="s">
        <v>139</v>
      </c>
      <c r="E287" s="153" t="s">
        <v>1</v>
      </c>
      <c r="F287" s="154" t="s">
        <v>266</v>
      </c>
      <c r="H287" s="155">
        <v>11.8</v>
      </c>
      <c r="L287" s="151"/>
      <c r="M287" s="156"/>
      <c r="N287" s="157"/>
      <c r="O287" s="157"/>
      <c r="P287" s="157"/>
      <c r="Q287" s="157"/>
      <c r="R287" s="157"/>
      <c r="S287" s="157"/>
      <c r="T287" s="158"/>
      <c r="AT287" s="153" t="s">
        <v>139</v>
      </c>
      <c r="AU287" s="153" t="s">
        <v>131</v>
      </c>
      <c r="AV287" s="13" t="s">
        <v>131</v>
      </c>
      <c r="AW287" s="13" t="s">
        <v>30</v>
      </c>
      <c r="AX287" s="13" t="s">
        <v>74</v>
      </c>
      <c r="AY287" s="153" t="s">
        <v>126</v>
      </c>
    </row>
    <row r="288" spans="1:65" s="15" customFormat="1" ht="10">
      <c r="B288" s="168"/>
      <c r="D288" s="152" t="s">
        <v>139</v>
      </c>
      <c r="E288" s="169" t="s">
        <v>1</v>
      </c>
      <c r="F288" s="170" t="s">
        <v>154</v>
      </c>
      <c r="H288" s="171">
        <v>85.3</v>
      </c>
      <c r="L288" s="168"/>
      <c r="M288" s="172"/>
      <c r="N288" s="173"/>
      <c r="O288" s="173"/>
      <c r="P288" s="173"/>
      <c r="Q288" s="173"/>
      <c r="R288" s="173"/>
      <c r="S288" s="173"/>
      <c r="T288" s="174"/>
      <c r="AT288" s="169" t="s">
        <v>139</v>
      </c>
      <c r="AU288" s="169" t="s">
        <v>131</v>
      </c>
      <c r="AV288" s="15" t="s">
        <v>137</v>
      </c>
      <c r="AW288" s="15" t="s">
        <v>30</v>
      </c>
      <c r="AX288" s="15" t="s">
        <v>79</v>
      </c>
      <c r="AY288" s="169" t="s">
        <v>126</v>
      </c>
    </row>
    <row r="289" spans="1:65" s="2" customFormat="1" ht="16.5" customHeight="1">
      <c r="A289" s="29"/>
      <c r="B289" s="137"/>
      <c r="C289" s="138" t="s">
        <v>267</v>
      </c>
      <c r="D289" s="138" t="s">
        <v>133</v>
      </c>
      <c r="E289" s="139" t="s">
        <v>268</v>
      </c>
      <c r="F289" s="140" t="s">
        <v>269</v>
      </c>
      <c r="G289" s="141" t="s">
        <v>270</v>
      </c>
      <c r="H289" s="142">
        <v>2</v>
      </c>
      <c r="I289" s="143">
        <v>280000</v>
      </c>
      <c r="J289" s="143">
        <f>ROUND(I289*H289,2)</f>
        <v>560000</v>
      </c>
      <c r="K289" s="144"/>
      <c r="L289" s="30"/>
      <c r="M289" s="145" t="s">
        <v>1</v>
      </c>
      <c r="N289" s="146" t="s">
        <v>40</v>
      </c>
      <c r="O289" s="147">
        <v>0</v>
      </c>
      <c r="P289" s="147">
        <f>O289*H289</f>
        <v>0</v>
      </c>
      <c r="Q289" s="147">
        <v>0</v>
      </c>
      <c r="R289" s="147">
        <f>Q289*H289</f>
        <v>0</v>
      </c>
      <c r="S289" s="147">
        <v>0</v>
      </c>
      <c r="T289" s="148">
        <f>S289*H289</f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R289" s="149" t="s">
        <v>225</v>
      </c>
      <c r="AT289" s="149" t="s">
        <v>133</v>
      </c>
      <c r="AU289" s="149" t="s">
        <v>131</v>
      </c>
      <c r="AY289" s="17" t="s">
        <v>126</v>
      </c>
      <c r="BE289" s="150">
        <f>IF(N289="základní",J289,0)</f>
        <v>0</v>
      </c>
      <c r="BF289" s="150">
        <f>IF(N289="snížená",J289,0)</f>
        <v>560000</v>
      </c>
      <c r="BG289" s="150">
        <f>IF(N289="zákl. přenesená",J289,0)</f>
        <v>0</v>
      </c>
      <c r="BH289" s="150">
        <f>IF(N289="sníž. přenesená",J289,0)</f>
        <v>0</v>
      </c>
      <c r="BI289" s="150">
        <f>IF(N289="nulová",J289,0)</f>
        <v>0</v>
      </c>
      <c r="BJ289" s="17" t="s">
        <v>131</v>
      </c>
      <c r="BK289" s="150">
        <f>ROUND(I289*H289,2)</f>
        <v>560000</v>
      </c>
      <c r="BL289" s="17" t="s">
        <v>225</v>
      </c>
      <c r="BM289" s="149" t="s">
        <v>271</v>
      </c>
    </row>
    <row r="290" spans="1:65" s="2" customFormat="1" ht="18">
      <c r="A290" s="29"/>
      <c r="B290" s="30"/>
      <c r="C290" s="29"/>
      <c r="D290" s="152" t="s">
        <v>148</v>
      </c>
      <c r="E290" s="29"/>
      <c r="F290" s="159" t="s">
        <v>272</v>
      </c>
      <c r="G290" s="29"/>
      <c r="H290" s="29"/>
      <c r="I290" s="29"/>
      <c r="J290" s="29"/>
      <c r="K290" s="29"/>
      <c r="L290" s="30"/>
      <c r="M290" s="160"/>
      <c r="N290" s="161"/>
      <c r="O290" s="55"/>
      <c r="P290" s="55"/>
      <c r="Q290" s="55"/>
      <c r="R290" s="55"/>
      <c r="S290" s="55"/>
      <c r="T290" s="56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T290" s="17" t="s">
        <v>148</v>
      </c>
      <c r="AU290" s="17" t="s">
        <v>131</v>
      </c>
    </row>
    <row r="291" spans="1:65" s="2" customFormat="1" ht="16.5" customHeight="1">
      <c r="A291" s="29"/>
      <c r="B291" s="137"/>
      <c r="C291" s="138" t="s">
        <v>273</v>
      </c>
      <c r="D291" s="138" t="s">
        <v>133</v>
      </c>
      <c r="E291" s="139" t="s">
        <v>274</v>
      </c>
      <c r="F291" s="140" t="s">
        <v>275</v>
      </c>
      <c r="G291" s="141" t="s">
        <v>270</v>
      </c>
      <c r="H291" s="142">
        <v>8</v>
      </c>
      <c r="I291" s="143">
        <v>30000</v>
      </c>
      <c r="J291" s="143">
        <f>ROUND(I291*H291,2)</f>
        <v>240000</v>
      </c>
      <c r="K291" s="144"/>
      <c r="L291" s="30"/>
      <c r="M291" s="145" t="s">
        <v>1</v>
      </c>
      <c r="N291" s="146" t="s">
        <v>40</v>
      </c>
      <c r="O291" s="147">
        <v>0</v>
      </c>
      <c r="P291" s="147">
        <f>O291*H291</f>
        <v>0</v>
      </c>
      <c r="Q291" s="147">
        <v>0</v>
      </c>
      <c r="R291" s="147">
        <f>Q291*H291</f>
        <v>0</v>
      </c>
      <c r="S291" s="147">
        <v>0</v>
      </c>
      <c r="T291" s="148">
        <f>S291*H291</f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49" t="s">
        <v>225</v>
      </c>
      <c r="AT291" s="149" t="s">
        <v>133</v>
      </c>
      <c r="AU291" s="149" t="s">
        <v>131</v>
      </c>
      <c r="AY291" s="17" t="s">
        <v>126</v>
      </c>
      <c r="BE291" s="150">
        <f>IF(N291="základní",J291,0)</f>
        <v>0</v>
      </c>
      <c r="BF291" s="150">
        <f>IF(N291="snížená",J291,0)</f>
        <v>240000</v>
      </c>
      <c r="BG291" s="150">
        <f>IF(N291="zákl. přenesená",J291,0)</f>
        <v>0</v>
      </c>
      <c r="BH291" s="150">
        <f>IF(N291="sníž. přenesená",J291,0)</f>
        <v>0</v>
      </c>
      <c r="BI291" s="150">
        <f>IF(N291="nulová",J291,0)</f>
        <v>0</v>
      </c>
      <c r="BJ291" s="17" t="s">
        <v>131</v>
      </c>
      <c r="BK291" s="150">
        <f>ROUND(I291*H291,2)</f>
        <v>240000</v>
      </c>
      <c r="BL291" s="17" t="s">
        <v>225</v>
      </c>
      <c r="BM291" s="149" t="s">
        <v>276</v>
      </c>
    </row>
    <row r="292" spans="1:65" s="12" customFormat="1" ht="25.9" customHeight="1">
      <c r="B292" s="125"/>
      <c r="D292" s="126" t="s">
        <v>73</v>
      </c>
      <c r="E292" s="127" t="s">
        <v>277</v>
      </c>
      <c r="F292" s="127" t="s">
        <v>278</v>
      </c>
      <c r="J292" s="128">
        <f>BK292</f>
        <v>1442750</v>
      </c>
      <c r="L292" s="125"/>
      <c r="M292" s="129"/>
      <c r="N292" s="130"/>
      <c r="O292" s="130"/>
      <c r="P292" s="131">
        <f>P293</f>
        <v>0</v>
      </c>
      <c r="Q292" s="130"/>
      <c r="R292" s="131">
        <f>R293</f>
        <v>0</v>
      </c>
      <c r="S292" s="130"/>
      <c r="T292" s="132">
        <f>T293</f>
        <v>0</v>
      </c>
      <c r="AR292" s="126" t="s">
        <v>127</v>
      </c>
      <c r="AT292" s="133" t="s">
        <v>73</v>
      </c>
      <c r="AU292" s="133" t="s">
        <v>74</v>
      </c>
      <c r="AY292" s="126" t="s">
        <v>126</v>
      </c>
      <c r="BK292" s="134">
        <f>BK293</f>
        <v>1442750</v>
      </c>
    </row>
    <row r="293" spans="1:65" s="12" customFormat="1" ht="22.75" customHeight="1">
      <c r="B293" s="125"/>
      <c r="D293" s="126" t="s">
        <v>73</v>
      </c>
      <c r="E293" s="135" t="s">
        <v>279</v>
      </c>
      <c r="F293" s="135" t="s">
        <v>280</v>
      </c>
      <c r="J293" s="136">
        <f>BK293</f>
        <v>1442750</v>
      </c>
      <c r="L293" s="125"/>
      <c r="M293" s="129"/>
      <c r="N293" s="130"/>
      <c r="O293" s="130"/>
      <c r="P293" s="131">
        <f>SUM(P294:P297)</f>
        <v>0</v>
      </c>
      <c r="Q293" s="130"/>
      <c r="R293" s="131">
        <f>SUM(R294:R297)</f>
        <v>0</v>
      </c>
      <c r="S293" s="130"/>
      <c r="T293" s="132">
        <f>SUM(T294:T297)</f>
        <v>0</v>
      </c>
      <c r="AR293" s="126" t="s">
        <v>127</v>
      </c>
      <c r="AT293" s="133" t="s">
        <v>73</v>
      </c>
      <c r="AU293" s="133" t="s">
        <v>79</v>
      </c>
      <c r="AY293" s="126" t="s">
        <v>126</v>
      </c>
      <c r="BK293" s="134">
        <f>SUM(BK294:BK297)</f>
        <v>1442750</v>
      </c>
    </row>
    <row r="294" spans="1:65" s="2" customFormat="1" ht="16.5" customHeight="1">
      <c r="A294" s="29"/>
      <c r="B294" s="137"/>
      <c r="C294" s="138" t="s">
        <v>167</v>
      </c>
      <c r="D294" s="138" t="s">
        <v>133</v>
      </c>
      <c r="E294" s="139" t="s">
        <v>281</v>
      </c>
      <c r="F294" s="140" t="s">
        <v>282</v>
      </c>
      <c r="G294" s="141" t="s">
        <v>215</v>
      </c>
      <c r="H294" s="142">
        <v>10</v>
      </c>
      <c r="I294" s="143">
        <v>75000</v>
      </c>
      <c r="J294" s="143">
        <f>ROUND(I294*H294,2)</f>
        <v>750000</v>
      </c>
      <c r="K294" s="144"/>
      <c r="L294" s="30"/>
      <c r="M294" s="145" t="s">
        <v>1</v>
      </c>
      <c r="N294" s="146" t="s">
        <v>40</v>
      </c>
      <c r="O294" s="147">
        <v>0</v>
      </c>
      <c r="P294" s="147">
        <f>O294*H294</f>
        <v>0</v>
      </c>
      <c r="Q294" s="147">
        <v>0</v>
      </c>
      <c r="R294" s="147">
        <f>Q294*H294</f>
        <v>0</v>
      </c>
      <c r="S294" s="147">
        <v>0</v>
      </c>
      <c r="T294" s="148">
        <f>S294*H294</f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49" t="s">
        <v>283</v>
      </c>
      <c r="AT294" s="149" t="s">
        <v>133</v>
      </c>
      <c r="AU294" s="149" t="s">
        <v>131</v>
      </c>
      <c r="AY294" s="17" t="s">
        <v>126</v>
      </c>
      <c r="BE294" s="150">
        <f>IF(N294="základní",J294,0)</f>
        <v>0</v>
      </c>
      <c r="BF294" s="150">
        <f>IF(N294="snížená",J294,0)</f>
        <v>750000</v>
      </c>
      <c r="BG294" s="150">
        <f>IF(N294="zákl. přenesená",J294,0)</f>
        <v>0</v>
      </c>
      <c r="BH294" s="150">
        <f>IF(N294="sníž. přenesená",J294,0)</f>
        <v>0</v>
      </c>
      <c r="BI294" s="150">
        <f>IF(N294="nulová",J294,0)</f>
        <v>0</v>
      </c>
      <c r="BJ294" s="17" t="s">
        <v>131</v>
      </c>
      <c r="BK294" s="150">
        <f>ROUND(I294*H294,2)</f>
        <v>750000</v>
      </c>
      <c r="BL294" s="17" t="s">
        <v>283</v>
      </c>
      <c r="BM294" s="149" t="s">
        <v>284</v>
      </c>
    </row>
    <row r="295" spans="1:65" s="2" customFormat="1" ht="16.5" customHeight="1">
      <c r="A295" s="29"/>
      <c r="B295" s="137"/>
      <c r="C295" s="138" t="s">
        <v>285</v>
      </c>
      <c r="D295" s="138" t="s">
        <v>133</v>
      </c>
      <c r="E295" s="139" t="s">
        <v>286</v>
      </c>
      <c r="F295" s="140" t="s">
        <v>287</v>
      </c>
      <c r="G295" s="141" t="s">
        <v>215</v>
      </c>
      <c r="H295" s="142">
        <v>1</v>
      </c>
      <c r="I295" s="143">
        <v>250000</v>
      </c>
      <c r="J295" s="143">
        <f>ROUND(I295*H295,2)</f>
        <v>250000</v>
      </c>
      <c r="K295" s="144"/>
      <c r="L295" s="30"/>
      <c r="M295" s="145" t="s">
        <v>1</v>
      </c>
      <c r="N295" s="146" t="s">
        <v>40</v>
      </c>
      <c r="O295" s="147">
        <v>0</v>
      </c>
      <c r="P295" s="147">
        <f>O295*H295</f>
        <v>0</v>
      </c>
      <c r="Q295" s="147">
        <v>0</v>
      </c>
      <c r="R295" s="147">
        <f>Q295*H295</f>
        <v>0</v>
      </c>
      <c r="S295" s="147">
        <v>0</v>
      </c>
      <c r="T295" s="148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49" t="s">
        <v>283</v>
      </c>
      <c r="AT295" s="149" t="s">
        <v>133</v>
      </c>
      <c r="AU295" s="149" t="s">
        <v>131</v>
      </c>
      <c r="AY295" s="17" t="s">
        <v>126</v>
      </c>
      <c r="BE295" s="150">
        <f>IF(N295="základní",J295,0)</f>
        <v>0</v>
      </c>
      <c r="BF295" s="150">
        <f>IF(N295="snížená",J295,0)</f>
        <v>250000</v>
      </c>
      <c r="BG295" s="150">
        <f>IF(N295="zákl. přenesená",J295,0)</f>
        <v>0</v>
      </c>
      <c r="BH295" s="150">
        <f>IF(N295="sníž. přenesená",J295,0)</f>
        <v>0</v>
      </c>
      <c r="BI295" s="150">
        <f>IF(N295="nulová",J295,0)</f>
        <v>0</v>
      </c>
      <c r="BJ295" s="17" t="s">
        <v>131</v>
      </c>
      <c r="BK295" s="150">
        <f>ROUND(I295*H295,2)</f>
        <v>250000</v>
      </c>
      <c r="BL295" s="17" t="s">
        <v>283</v>
      </c>
      <c r="BM295" s="149" t="s">
        <v>288</v>
      </c>
    </row>
    <row r="296" spans="1:65" s="2" customFormat="1" ht="21.75" customHeight="1">
      <c r="A296" s="29"/>
      <c r="B296" s="137"/>
      <c r="C296" s="138" t="s">
        <v>289</v>
      </c>
      <c r="D296" s="138" t="s">
        <v>133</v>
      </c>
      <c r="E296" s="139" t="s">
        <v>290</v>
      </c>
      <c r="F296" s="140" t="s">
        <v>291</v>
      </c>
      <c r="G296" s="141" t="s">
        <v>215</v>
      </c>
      <c r="H296" s="142">
        <v>1</v>
      </c>
      <c r="I296" s="143">
        <v>442750</v>
      </c>
      <c r="J296" s="143">
        <f>ROUND(I296*H296,2)</f>
        <v>442750</v>
      </c>
      <c r="K296" s="144"/>
      <c r="L296" s="30"/>
      <c r="M296" s="145" t="s">
        <v>1</v>
      </c>
      <c r="N296" s="146" t="s">
        <v>40</v>
      </c>
      <c r="O296" s="147">
        <v>0</v>
      </c>
      <c r="P296" s="147">
        <f>O296*H296</f>
        <v>0</v>
      </c>
      <c r="Q296" s="147">
        <v>0</v>
      </c>
      <c r="R296" s="147">
        <f>Q296*H296</f>
        <v>0</v>
      </c>
      <c r="S296" s="147">
        <v>0</v>
      </c>
      <c r="T296" s="148">
        <f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49" t="s">
        <v>283</v>
      </c>
      <c r="AT296" s="149" t="s">
        <v>133</v>
      </c>
      <c r="AU296" s="149" t="s">
        <v>131</v>
      </c>
      <c r="AY296" s="17" t="s">
        <v>126</v>
      </c>
      <c r="BE296" s="150">
        <f>IF(N296="základní",J296,0)</f>
        <v>0</v>
      </c>
      <c r="BF296" s="150">
        <f>IF(N296="snížená",J296,0)</f>
        <v>442750</v>
      </c>
      <c r="BG296" s="150">
        <f>IF(N296="zákl. přenesená",J296,0)</f>
        <v>0</v>
      </c>
      <c r="BH296" s="150">
        <f>IF(N296="sníž. přenesená",J296,0)</f>
        <v>0</v>
      </c>
      <c r="BI296" s="150">
        <f>IF(N296="nulová",J296,0)</f>
        <v>0</v>
      </c>
      <c r="BJ296" s="17" t="s">
        <v>131</v>
      </c>
      <c r="BK296" s="150">
        <f>ROUND(I296*H296,2)</f>
        <v>442750</v>
      </c>
      <c r="BL296" s="17" t="s">
        <v>283</v>
      </c>
      <c r="BM296" s="149" t="s">
        <v>292</v>
      </c>
    </row>
    <row r="297" spans="1:65" s="2" customFormat="1" ht="18">
      <c r="A297" s="29"/>
      <c r="B297" s="30"/>
      <c r="C297" s="29"/>
      <c r="D297" s="152" t="s">
        <v>148</v>
      </c>
      <c r="E297" s="29"/>
      <c r="F297" s="159" t="s">
        <v>293</v>
      </c>
      <c r="G297" s="29"/>
      <c r="H297" s="29"/>
      <c r="I297" s="29"/>
      <c r="J297" s="29"/>
      <c r="K297" s="29"/>
      <c r="L297" s="30"/>
      <c r="M297" s="160"/>
      <c r="N297" s="161"/>
      <c r="O297" s="55"/>
      <c r="P297" s="55"/>
      <c r="Q297" s="55"/>
      <c r="R297" s="55"/>
      <c r="S297" s="55"/>
      <c r="T297" s="56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T297" s="17" t="s">
        <v>148</v>
      </c>
      <c r="AU297" s="17" t="s">
        <v>131</v>
      </c>
    </row>
    <row r="298" spans="1:65" s="12" customFormat="1" ht="25.9" customHeight="1">
      <c r="B298" s="125"/>
      <c r="D298" s="126" t="s">
        <v>73</v>
      </c>
      <c r="E298" s="127" t="s">
        <v>294</v>
      </c>
      <c r="F298" s="127" t="s">
        <v>295</v>
      </c>
      <c r="J298" s="128">
        <f>BK298</f>
        <v>1251000</v>
      </c>
      <c r="L298" s="125"/>
      <c r="M298" s="129"/>
      <c r="N298" s="130"/>
      <c r="O298" s="130"/>
      <c r="P298" s="131">
        <f>SUM(P299:P300)</f>
        <v>0</v>
      </c>
      <c r="Q298" s="130"/>
      <c r="R298" s="131">
        <f>SUM(R299:R300)</f>
        <v>0</v>
      </c>
      <c r="S298" s="130"/>
      <c r="T298" s="132">
        <f>SUM(T299:T300)</f>
        <v>0</v>
      </c>
      <c r="AR298" s="126" t="s">
        <v>137</v>
      </c>
      <c r="AT298" s="133" t="s">
        <v>73</v>
      </c>
      <c r="AU298" s="133" t="s">
        <v>74</v>
      </c>
      <c r="AY298" s="126" t="s">
        <v>126</v>
      </c>
      <c r="BK298" s="134">
        <f>SUM(BK299:BK300)</f>
        <v>1251000</v>
      </c>
    </row>
    <row r="299" spans="1:65" s="2" customFormat="1" ht="16.5" customHeight="1">
      <c r="A299" s="29"/>
      <c r="B299" s="137"/>
      <c r="C299" s="138" t="s">
        <v>296</v>
      </c>
      <c r="D299" s="138" t="s">
        <v>133</v>
      </c>
      <c r="E299" s="139" t="s">
        <v>297</v>
      </c>
      <c r="F299" s="140" t="s">
        <v>298</v>
      </c>
      <c r="G299" s="141" t="s">
        <v>136</v>
      </c>
      <c r="H299" s="142">
        <v>278</v>
      </c>
      <c r="I299" s="143">
        <v>4500</v>
      </c>
      <c r="J299" s="143">
        <f>ROUND(I299*H299,2)</f>
        <v>1251000</v>
      </c>
      <c r="K299" s="144"/>
      <c r="L299" s="30"/>
      <c r="M299" s="145" t="s">
        <v>1</v>
      </c>
      <c r="N299" s="146" t="s">
        <v>40</v>
      </c>
      <c r="O299" s="147">
        <v>0</v>
      </c>
      <c r="P299" s="147">
        <f>O299*H299</f>
        <v>0</v>
      </c>
      <c r="Q299" s="147">
        <v>0</v>
      </c>
      <c r="R299" s="147">
        <f>Q299*H299</f>
        <v>0</v>
      </c>
      <c r="S299" s="147">
        <v>0</v>
      </c>
      <c r="T299" s="148">
        <f>S299*H299</f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49" t="s">
        <v>299</v>
      </c>
      <c r="AT299" s="149" t="s">
        <v>133</v>
      </c>
      <c r="AU299" s="149" t="s">
        <v>79</v>
      </c>
      <c r="AY299" s="17" t="s">
        <v>126</v>
      </c>
      <c r="BE299" s="150">
        <f>IF(N299="základní",J299,0)</f>
        <v>0</v>
      </c>
      <c r="BF299" s="150">
        <f>IF(N299="snížená",J299,0)</f>
        <v>1251000</v>
      </c>
      <c r="BG299" s="150">
        <f>IF(N299="zákl. přenesená",J299,0)</f>
        <v>0</v>
      </c>
      <c r="BH299" s="150">
        <f>IF(N299="sníž. přenesená",J299,0)</f>
        <v>0</v>
      </c>
      <c r="BI299" s="150">
        <f>IF(N299="nulová",J299,0)</f>
        <v>0</v>
      </c>
      <c r="BJ299" s="17" t="s">
        <v>131</v>
      </c>
      <c r="BK299" s="150">
        <f>ROUND(I299*H299,2)</f>
        <v>1251000</v>
      </c>
      <c r="BL299" s="17" t="s">
        <v>299</v>
      </c>
      <c r="BM299" s="149" t="s">
        <v>300</v>
      </c>
    </row>
    <row r="300" spans="1:65" s="2" customFormat="1" ht="18">
      <c r="A300" s="29"/>
      <c r="B300" s="30"/>
      <c r="C300" s="29"/>
      <c r="D300" s="152" t="s">
        <v>148</v>
      </c>
      <c r="E300" s="29"/>
      <c r="F300" s="159" t="s">
        <v>301</v>
      </c>
      <c r="G300" s="29"/>
      <c r="H300" s="29"/>
      <c r="I300" s="29"/>
      <c r="J300" s="29"/>
      <c r="K300" s="29"/>
      <c r="L300" s="30"/>
      <c r="M300" s="160"/>
      <c r="N300" s="161"/>
      <c r="O300" s="55"/>
      <c r="P300" s="55"/>
      <c r="Q300" s="55"/>
      <c r="R300" s="55"/>
      <c r="S300" s="55"/>
      <c r="T300" s="56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T300" s="17" t="s">
        <v>148</v>
      </c>
      <c r="AU300" s="17" t="s">
        <v>79</v>
      </c>
    </row>
    <row r="301" spans="1:65" s="12" customFormat="1" ht="25.9" customHeight="1">
      <c r="B301" s="125"/>
      <c r="D301" s="126" t="s">
        <v>73</v>
      </c>
      <c r="E301" s="127" t="s">
        <v>302</v>
      </c>
      <c r="F301" s="127" t="s">
        <v>303</v>
      </c>
      <c r="J301" s="128">
        <f>BK301</f>
        <v>710000</v>
      </c>
      <c r="L301" s="125"/>
      <c r="M301" s="129"/>
      <c r="N301" s="130"/>
      <c r="O301" s="130"/>
      <c r="P301" s="131">
        <f>P302+P305</f>
        <v>0</v>
      </c>
      <c r="Q301" s="130"/>
      <c r="R301" s="131">
        <f>R302+R305</f>
        <v>0</v>
      </c>
      <c r="S301" s="130"/>
      <c r="T301" s="132">
        <f>T302+T305</f>
        <v>0</v>
      </c>
      <c r="AR301" s="126" t="s">
        <v>144</v>
      </c>
      <c r="AT301" s="133" t="s">
        <v>73</v>
      </c>
      <c r="AU301" s="133" t="s">
        <v>74</v>
      </c>
      <c r="AY301" s="126" t="s">
        <v>126</v>
      </c>
      <c r="BK301" s="134">
        <f>BK302+BK305</f>
        <v>710000</v>
      </c>
    </row>
    <row r="302" spans="1:65" s="12" customFormat="1" ht="22.75" customHeight="1">
      <c r="B302" s="125"/>
      <c r="D302" s="126" t="s">
        <v>73</v>
      </c>
      <c r="E302" s="135" t="s">
        <v>304</v>
      </c>
      <c r="F302" s="135" t="s">
        <v>305</v>
      </c>
      <c r="J302" s="136">
        <f>BK302</f>
        <v>500000</v>
      </c>
      <c r="L302" s="125"/>
      <c r="M302" s="129"/>
      <c r="N302" s="130"/>
      <c r="O302" s="130"/>
      <c r="P302" s="131">
        <f>SUM(P303:P304)</f>
        <v>0</v>
      </c>
      <c r="Q302" s="130"/>
      <c r="R302" s="131">
        <f>SUM(R303:R304)</f>
        <v>0</v>
      </c>
      <c r="S302" s="130"/>
      <c r="T302" s="132">
        <f>SUM(T303:T304)</f>
        <v>0</v>
      </c>
      <c r="AR302" s="126" t="s">
        <v>144</v>
      </c>
      <c r="AT302" s="133" t="s">
        <v>73</v>
      </c>
      <c r="AU302" s="133" t="s">
        <v>79</v>
      </c>
      <c r="AY302" s="126" t="s">
        <v>126</v>
      </c>
      <c r="BK302" s="134">
        <f>SUM(BK303:BK304)</f>
        <v>500000</v>
      </c>
    </row>
    <row r="303" spans="1:65" s="2" customFormat="1" ht="16.5" customHeight="1">
      <c r="A303" s="29"/>
      <c r="B303" s="137"/>
      <c r="C303" s="138" t="s">
        <v>306</v>
      </c>
      <c r="D303" s="138" t="s">
        <v>133</v>
      </c>
      <c r="E303" s="139" t="s">
        <v>307</v>
      </c>
      <c r="F303" s="140" t="s">
        <v>305</v>
      </c>
      <c r="G303" s="141" t="s">
        <v>308</v>
      </c>
      <c r="H303" s="142">
        <v>1</v>
      </c>
      <c r="I303" s="143">
        <v>500000</v>
      </c>
      <c r="J303" s="143">
        <f>ROUND(I303*H303,2)</f>
        <v>500000</v>
      </c>
      <c r="K303" s="144"/>
      <c r="L303" s="30"/>
      <c r="M303" s="145" t="s">
        <v>1</v>
      </c>
      <c r="N303" s="146" t="s">
        <v>40</v>
      </c>
      <c r="O303" s="147">
        <v>0</v>
      </c>
      <c r="P303" s="147">
        <f>O303*H303</f>
        <v>0</v>
      </c>
      <c r="Q303" s="147">
        <v>0</v>
      </c>
      <c r="R303" s="147">
        <f>Q303*H303</f>
        <v>0</v>
      </c>
      <c r="S303" s="147">
        <v>0</v>
      </c>
      <c r="T303" s="148">
        <f>S303*H303</f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49" t="s">
        <v>309</v>
      </c>
      <c r="AT303" s="149" t="s">
        <v>133</v>
      </c>
      <c r="AU303" s="149" t="s">
        <v>131</v>
      </c>
      <c r="AY303" s="17" t="s">
        <v>126</v>
      </c>
      <c r="BE303" s="150">
        <f>IF(N303="základní",J303,0)</f>
        <v>0</v>
      </c>
      <c r="BF303" s="150">
        <f>IF(N303="snížená",J303,0)</f>
        <v>500000</v>
      </c>
      <c r="BG303" s="150">
        <f>IF(N303="zákl. přenesená",J303,0)</f>
        <v>0</v>
      </c>
      <c r="BH303" s="150">
        <f>IF(N303="sníž. přenesená",J303,0)</f>
        <v>0</v>
      </c>
      <c r="BI303" s="150">
        <f>IF(N303="nulová",J303,0)</f>
        <v>0</v>
      </c>
      <c r="BJ303" s="17" t="s">
        <v>131</v>
      </c>
      <c r="BK303" s="150">
        <f>ROUND(I303*H303,2)</f>
        <v>500000</v>
      </c>
      <c r="BL303" s="17" t="s">
        <v>309</v>
      </c>
      <c r="BM303" s="149" t="s">
        <v>310</v>
      </c>
    </row>
    <row r="304" spans="1:65" s="2" customFormat="1" ht="198">
      <c r="A304" s="29"/>
      <c r="B304" s="30"/>
      <c r="C304" s="29"/>
      <c r="D304" s="152" t="s">
        <v>148</v>
      </c>
      <c r="E304" s="29"/>
      <c r="F304" s="159" t="s">
        <v>311</v>
      </c>
      <c r="G304" s="29"/>
      <c r="H304" s="29"/>
      <c r="I304" s="29"/>
      <c r="J304" s="29"/>
      <c r="K304" s="29"/>
      <c r="L304" s="30"/>
      <c r="M304" s="160"/>
      <c r="N304" s="161"/>
      <c r="O304" s="55"/>
      <c r="P304" s="55"/>
      <c r="Q304" s="55"/>
      <c r="R304" s="55"/>
      <c r="S304" s="55"/>
      <c r="T304" s="56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T304" s="17" t="s">
        <v>148</v>
      </c>
      <c r="AU304" s="17" t="s">
        <v>131</v>
      </c>
    </row>
    <row r="305" spans="1:65" s="12" customFormat="1" ht="22.75" customHeight="1">
      <c r="B305" s="125"/>
      <c r="D305" s="126" t="s">
        <v>73</v>
      </c>
      <c r="E305" s="135" t="s">
        <v>312</v>
      </c>
      <c r="F305" s="135" t="s">
        <v>313</v>
      </c>
      <c r="J305" s="136">
        <f>BK305</f>
        <v>210000</v>
      </c>
      <c r="L305" s="125"/>
      <c r="M305" s="129"/>
      <c r="N305" s="130"/>
      <c r="O305" s="130"/>
      <c r="P305" s="131">
        <f>SUM(P306:P314)</f>
        <v>0</v>
      </c>
      <c r="Q305" s="130"/>
      <c r="R305" s="131">
        <f>SUM(R306:R314)</f>
        <v>0</v>
      </c>
      <c r="S305" s="130"/>
      <c r="T305" s="132">
        <f>SUM(T306:T314)</f>
        <v>0</v>
      </c>
      <c r="AR305" s="126" t="s">
        <v>144</v>
      </c>
      <c r="AT305" s="133" t="s">
        <v>73</v>
      </c>
      <c r="AU305" s="133" t="s">
        <v>79</v>
      </c>
      <c r="AY305" s="126" t="s">
        <v>126</v>
      </c>
      <c r="BK305" s="134">
        <f>SUM(BK306:BK314)</f>
        <v>210000</v>
      </c>
    </row>
    <row r="306" spans="1:65" s="2" customFormat="1" ht="16.5" customHeight="1">
      <c r="A306" s="29"/>
      <c r="B306" s="137"/>
      <c r="C306" s="138" t="s">
        <v>314</v>
      </c>
      <c r="D306" s="138" t="s">
        <v>133</v>
      </c>
      <c r="E306" s="139" t="s">
        <v>315</v>
      </c>
      <c r="F306" s="140" t="s">
        <v>316</v>
      </c>
      <c r="G306" s="141" t="s">
        <v>308</v>
      </c>
      <c r="H306" s="142">
        <v>1</v>
      </c>
      <c r="I306" s="143">
        <v>50000</v>
      </c>
      <c r="J306" s="143">
        <f>ROUND(I306*H306,2)</f>
        <v>50000</v>
      </c>
      <c r="K306" s="144"/>
      <c r="L306" s="30"/>
      <c r="M306" s="145" t="s">
        <v>1</v>
      </c>
      <c r="N306" s="146" t="s">
        <v>40</v>
      </c>
      <c r="O306" s="147">
        <v>0</v>
      </c>
      <c r="P306" s="147">
        <f>O306*H306</f>
        <v>0</v>
      </c>
      <c r="Q306" s="147">
        <v>0</v>
      </c>
      <c r="R306" s="147">
        <f>Q306*H306</f>
        <v>0</v>
      </c>
      <c r="S306" s="147">
        <v>0</v>
      </c>
      <c r="T306" s="148">
        <f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49" t="s">
        <v>309</v>
      </c>
      <c r="AT306" s="149" t="s">
        <v>133</v>
      </c>
      <c r="AU306" s="149" t="s">
        <v>131</v>
      </c>
      <c r="AY306" s="17" t="s">
        <v>126</v>
      </c>
      <c r="BE306" s="150">
        <f>IF(N306="základní",J306,0)</f>
        <v>0</v>
      </c>
      <c r="BF306" s="150">
        <f>IF(N306="snížená",J306,0)</f>
        <v>50000</v>
      </c>
      <c r="BG306" s="150">
        <f>IF(N306="zákl. přenesená",J306,0)</f>
        <v>0</v>
      </c>
      <c r="BH306" s="150">
        <f>IF(N306="sníž. přenesená",J306,0)</f>
        <v>0</v>
      </c>
      <c r="BI306" s="150">
        <f>IF(N306="nulová",J306,0)</f>
        <v>0</v>
      </c>
      <c r="BJ306" s="17" t="s">
        <v>131</v>
      </c>
      <c r="BK306" s="150">
        <f>ROUND(I306*H306,2)</f>
        <v>50000</v>
      </c>
      <c r="BL306" s="17" t="s">
        <v>309</v>
      </c>
      <c r="BM306" s="149" t="s">
        <v>317</v>
      </c>
    </row>
    <row r="307" spans="1:65" s="2" customFormat="1" ht="36">
      <c r="A307" s="29"/>
      <c r="B307" s="30"/>
      <c r="C307" s="29"/>
      <c r="D307" s="152" t="s">
        <v>148</v>
      </c>
      <c r="E307" s="29"/>
      <c r="F307" s="159" t="s">
        <v>318</v>
      </c>
      <c r="G307" s="29"/>
      <c r="H307" s="29"/>
      <c r="I307" s="29"/>
      <c r="J307" s="29"/>
      <c r="K307" s="29"/>
      <c r="L307" s="30"/>
      <c r="M307" s="160"/>
      <c r="N307" s="161"/>
      <c r="O307" s="55"/>
      <c r="P307" s="55"/>
      <c r="Q307" s="55"/>
      <c r="R307" s="55"/>
      <c r="S307" s="55"/>
      <c r="T307" s="56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T307" s="17" t="s">
        <v>148</v>
      </c>
      <c r="AU307" s="17" t="s">
        <v>131</v>
      </c>
    </row>
    <row r="308" spans="1:65" s="2" customFormat="1" ht="16.5" customHeight="1">
      <c r="A308" s="29"/>
      <c r="B308" s="137"/>
      <c r="C308" s="138" t="s">
        <v>319</v>
      </c>
      <c r="D308" s="138" t="s">
        <v>133</v>
      </c>
      <c r="E308" s="139" t="s">
        <v>320</v>
      </c>
      <c r="F308" s="140" t="s">
        <v>321</v>
      </c>
      <c r="G308" s="141" t="s">
        <v>308</v>
      </c>
      <c r="H308" s="142">
        <v>10</v>
      </c>
      <c r="I308" s="143">
        <v>5000</v>
      </c>
      <c r="J308" s="143">
        <f>ROUND(I308*H308,2)</f>
        <v>50000</v>
      </c>
      <c r="K308" s="144"/>
      <c r="L308" s="30"/>
      <c r="M308" s="145" t="s">
        <v>1</v>
      </c>
      <c r="N308" s="146" t="s">
        <v>40</v>
      </c>
      <c r="O308" s="147">
        <v>0</v>
      </c>
      <c r="P308" s="147">
        <f>O308*H308</f>
        <v>0</v>
      </c>
      <c r="Q308" s="147">
        <v>0</v>
      </c>
      <c r="R308" s="147">
        <f>Q308*H308</f>
        <v>0</v>
      </c>
      <c r="S308" s="147">
        <v>0</v>
      </c>
      <c r="T308" s="148">
        <f>S308*H308</f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49" t="s">
        <v>309</v>
      </c>
      <c r="AT308" s="149" t="s">
        <v>133</v>
      </c>
      <c r="AU308" s="149" t="s">
        <v>131</v>
      </c>
      <c r="AY308" s="17" t="s">
        <v>126</v>
      </c>
      <c r="BE308" s="150">
        <f>IF(N308="základní",J308,0)</f>
        <v>0</v>
      </c>
      <c r="BF308" s="150">
        <f>IF(N308="snížená",J308,0)</f>
        <v>50000</v>
      </c>
      <c r="BG308" s="150">
        <f>IF(N308="zákl. přenesená",J308,0)</f>
        <v>0</v>
      </c>
      <c r="BH308" s="150">
        <f>IF(N308="sníž. přenesená",J308,0)</f>
        <v>0</v>
      </c>
      <c r="BI308" s="150">
        <f>IF(N308="nulová",J308,0)</f>
        <v>0</v>
      </c>
      <c r="BJ308" s="17" t="s">
        <v>131</v>
      </c>
      <c r="BK308" s="150">
        <f>ROUND(I308*H308,2)</f>
        <v>50000</v>
      </c>
      <c r="BL308" s="17" t="s">
        <v>309</v>
      </c>
      <c r="BM308" s="149" t="s">
        <v>322</v>
      </c>
    </row>
    <row r="309" spans="1:65" s="2" customFormat="1" ht="16.5" customHeight="1">
      <c r="A309" s="29"/>
      <c r="B309" s="137"/>
      <c r="C309" s="138" t="s">
        <v>323</v>
      </c>
      <c r="D309" s="138" t="s">
        <v>133</v>
      </c>
      <c r="E309" s="139" t="s">
        <v>324</v>
      </c>
      <c r="F309" s="140" t="s">
        <v>325</v>
      </c>
      <c r="G309" s="141" t="s">
        <v>308</v>
      </c>
      <c r="H309" s="142">
        <v>1</v>
      </c>
      <c r="I309" s="143">
        <v>5000</v>
      </c>
      <c r="J309" s="143">
        <f>ROUND(I309*H309,2)</f>
        <v>5000</v>
      </c>
      <c r="K309" s="144"/>
      <c r="L309" s="30"/>
      <c r="M309" s="145" t="s">
        <v>1</v>
      </c>
      <c r="N309" s="146" t="s">
        <v>40</v>
      </c>
      <c r="O309" s="147">
        <v>0</v>
      </c>
      <c r="P309" s="147">
        <f>O309*H309</f>
        <v>0</v>
      </c>
      <c r="Q309" s="147">
        <v>0</v>
      </c>
      <c r="R309" s="147">
        <f>Q309*H309</f>
        <v>0</v>
      </c>
      <c r="S309" s="147">
        <v>0</v>
      </c>
      <c r="T309" s="148">
        <f>S309*H309</f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49" t="s">
        <v>309</v>
      </c>
      <c r="AT309" s="149" t="s">
        <v>133</v>
      </c>
      <c r="AU309" s="149" t="s">
        <v>131</v>
      </c>
      <c r="AY309" s="17" t="s">
        <v>126</v>
      </c>
      <c r="BE309" s="150">
        <f>IF(N309="základní",J309,0)</f>
        <v>0</v>
      </c>
      <c r="BF309" s="150">
        <f>IF(N309="snížená",J309,0)</f>
        <v>5000</v>
      </c>
      <c r="BG309" s="150">
        <f>IF(N309="zákl. přenesená",J309,0)</f>
        <v>0</v>
      </c>
      <c r="BH309" s="150">
        <f>IF(N309="sníž. přenesená",J309,0)</f>
        <v>0</v>
      </c>
      <c r="BI309" s="150">
        <f>IF(N309="nulová",J309,0)</f>
        <v>0</v>
      </c>
      <c r="BJ309" s="17" t="s">
        <v>131</v>
      </c>
      <c r="BK309" s="150">
        <f>ROUND(I309*H309,2)</f>
        <v>5000</v>
      </c>
      <c r="BL309" s="17" t="s">
        <v>309</v>
      </c>
      <c r="BM309" s="149" t="s">
        <v>326</v>
      </c>
    </row>
    <row r="310" spans="1:65" s="2" customFormat="1" ht="16.5" customHeight="1">
      <c r="A310" s="29"/>
      <c r="B310" s="137"/>
      <c r="C310" s="138" t="s">
        <v>8</v>
      </c>
      <c r="D310" s="138" t="s">
        <v>133</v>
      </c>
      <c r="E310" s="139" t="s">
        <v>327</v>
      </c>
      <c r="F310" s="140" t="s">
        <v>328</v>
      </c>
      <c r="G310" s="141" t="s">
        <v>308</v>
      </c>
      <c r="H310" s="142">
        <v>1</v>
      </c>
      <c r="I310" s="143">
        <v>20000</v>
      </c>
      <c r="J310" s="143">
        <f>ROUND(I310*H310,2)</f>
        <v>20000</v>
      </c>
      <c r="K310" s="144"/>
      <c r="L310" s="30"/>
      <c r="M310" s="145" t="s">
        <v>1</v>
      </c>
      <c r="N310" s="146" t="s">
        <v>40</v>
      </c>
      <c r="O310" s="147">
        <v>0</v>
      </c>
      <c r="P310" s="147">
        <f>O310*H310</f>
        <v>0</v>
      </c>
      <c r="Q310" s="147">
        <v>0</v>
      </c>
      <c r="R310" s="147">
        <f>Q310*H310</f>
        <v>0</v>
      </c>
      <c r="S310" s="147">
        <v>0</v>
      </c>
      <c r="T310" s="148">
        <f>S310*H310</f>
        <v>0</v>
      </c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R310" s="149" t="s">
        <v>309</v>
      </c>
      <c r="AT310" s="149" t="s">
        <v>133</v>
      </c>
      <c r="AU310" s="149" t="s">
        <v>131</v>
      </c>
      <c r="AY310" s="17" t="s">
        <v>126</v>
      </c>
      <c r="BE310" s="150">
        <f>IF(N310="základní",J310,0)</f>
        <v>0</v>
      </c>
      <c r="BF310" s="150">
        <f>IF(N310="snížená",J310,0)</f>
        <v>20000</v>
      </c>
      <c r="BG310" s="150">
        <f>IF(N310="zákl. přenesená",J310,0)</f>
        <v>0</v>
      </c>
      <c r="BH310" s="150">
        <f>IF(N310="sníž. přenesená",J310,0)</f>
        <v>0</v>
      </c>
      <c r="BI310" s="150">
        <f>IF(N310="nulová",J310,0)</f>
        <v>0</v>
      </c>
      <c r="BJ310" s="17" t="s">
        <v>131</v>
      </c>
      <c r="BK310" s="150">
        <f>ROUND(I310*H310,2)</f>
        <v>20000</v>
      </c>
      <c r="BL310" s="17" t="s">
        <v>309</v>
      </c>
      <c r="BM310" s="149" t="s">
        <v>329</v>
      </c>
    </row>
    <row r="311" spans="1:65" s="2" customFormat="1" ht="18">
      <c r="A311" s="29"/>
      <c r="B311" s="30"/>
      <c r="C311" s="29"/>
      <c r="D311" s="152" t="s">
        <v>148</v>
      </c>
      <c r="E311" s="29"/>
      <c r="F311" s="159" t="s">
        <v>330</v>
      </c>
      <c r="G311" s="29"/>
      <c r="H311" s="29"/>
      <c r="I311" s="29"/>
      <c r="J311" s="29"/>
      <c r="K311" s="29"/>
      <c r="L311" s="30"/>
      <c r="M311" s="160"/>
      <c r="N311" s="161"/>
      <c r="O311" s="55"/>
      <c r="P311" s="55"/>
      <c r="Q311" s="55"/>
      <c r="R311" s="55"/>
      <c r="S311" s="55"/>
      <c r="T311" s="56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T311" s="17" t="s">
        <v>148</v>
      </c>
      <c r="AU311" s="17" t="s">
        <v>131</v>
      </c>
    </row>
    <row r="312" spans="1:65" s="2" customFormat="1" ht="16.5" customHeight="1">
      <c r="A312" s="29"/>
      <c r="B312" s="137"/>
      <c r="C312" s="138" t="s">
        <v>331</v>
      </c>
      <c r="D312" s="138" t="s">
        <v>133</v>
      </c>
      <c r="E312" s="139" t="s">
        <v>332</v>
      </c>
      <c r="F312" s="140" t="s">
        <v>333</v>
      </c>
      <c r="G312" s="141" t="s">
        <v>308</v>
      </c>
      <c r="H312" s="142">
        <v>1</v>
      </c>
      <c r="I312" s="143">
        <v>5000</v>
      </c>
      <c r="J312" s="143">
        <f>ROUND(I312*H312,2)</f>
        <v>5000</v>
      </c>
      <c r="K312" s="144"/>
      <c r="L312" s="30"/>
      <c r="M312" s="145" t="s">
        <v>1</v>
      </c>
      <c r="N312" s="146" t="s">
        <v>40</v>
      </c>
      <c r="O312" s="147">
        <v>0</v>
      </c>
      <c r="P312" s="147">
        <f>O312*H312</f>
        <v>0</v>
      </c>
      <c r="Q312" s="147">
        <v>0</v>
      </c>
      <c r="R312" s="147">
        <f>Q312*H312</f>
        <v>0</v>
      </c>
      <c r="S312" s="147">
        <v>0</v>
      </c>
      <c r="T312" s="148">
        <f>S312*H312</f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49" t="s">
        <v>309</v>
      </c>
      <c r="AT312" s="149" t="s">
        <v>133</v>
      </c>
      <c r="AU312" s="149" t="s">
        <v>131</v>
      </c>
      <c r="AY312" s="17" t="s">
        <v>126</v>
      </c>
      <c r="BE312" s="150">
        <f>IF(N312="základní",J312,0)</f>
        <v>0</v>
      </c>
      <c r="BF312" s="150">
        <f>IF(N312="snížená",J312,0)</f>
        <v>5000</v>
      </c>
      <c r="BG312" s="150">
        <f>IF(N312="zákl. přenesená",J312,0)</f>
        <v>0</v>
      </c>
      <c r="BH312" s="150">
        <f>IF(N312="sníž. přenesená",J312,0)</f>
        <v>0</v>
      </c>
      <c r="BI312" s="150">
        <f>IF(N312="nulová",J312,0)</f>
        <v>0</v>
      </c>
      <c r="BJ312" s="17" t="s">
        <v>131</v>
      </c>
      <c r="BK312" s="150">
        <f>ROUND(I312*H312,2)</f>
        <v>5000</v>
      </c>
      <c r="BL312" s="17" t="s">
        <v>309</v>
      </c>
      <c r="BM312" s="149" t="s">
        <v>334</v>
      </c>
    </row>
    <row r="313" spans="1:65" s="2" customFormat="1" ht="16.5" customHeight="1">
      <c r="A313" s="29"/>
      <c r="B313" s="137"/>
      <c r="C313" s="138" t="s">
        <v>335</v>
      </c>
      <c r="D313" s="138" t="s">
        <v>133</v>
      </c>
      <c r="E313" s="139" t="s">
        <v>336</v>
      </c>
      <c r="F313" s="140" t="s">
        <v>337</v>
      </c>
      <c r="G313" s="141" t="s">
        <v>308</v>
      </c>
      <c r="H313" s="142">
        <v>1</v>
      </c>
      <c r="I313" s="143">
        <v>50000</v>
      </c>
      <c r="J313" s="143">
        <f>ROUND(I313*H313,2)</f>
        <v>50000</v>
      </c>
      <c r="K313" s="144"/>
      <c r="L313" s="30"/>
      <c r="M313" s="145" t="s">
        <v>1</v>
      </c>
      <c r="N313" s="146" t="s">
        <v>40</v>
      </c>
      <c r="O313" s="147">
        <v>0</v>
      </c>
      <c r="P313" s="147">
        <f>O313*H313</f>
        <v>0</v>
      </c>
      <c r="Q313" s="147">
        <v>0</v>
      </c>
      <c r="R313" s="147">
        <f>Q313*H313</f>
        <v>0</v>
      </c>
      <c r="S313" s="147">
        <v>0</v>
      </c>
      <c r="T313" s="148">
        <f>S313*H313</f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49" t="s">
        <v>309</v>
      </c>
      <c r="AT313" s="149" t="s">
        <v>133</v>
      </c>
      <c r="AU313" s="149" t="s">
        <v>131</v>
      </c>
      <c r="AY313" s="17" t="s">
        <v>126</v>
      </c>
      <c r="BE313" s="150">
        <f>IF(N313="základní",J313,0)</f>
        <v>0</v>
      </c>
      <c r="BF313" s="150">
        <f>IF(N313="snížená",J313,0)</f>
        <v>50000</v>
      </c>
      <c r="BG313" s="150">
        <f>IF(N313="zákl. přenesená",J313,0)</f>
        <v>0</v>
      </c>
      <c r="BH313" s="150">
        <f>IF(N313="sníž. přenesená",J313,0)</f>
        <v>0</v>
      </c>
      <c r="BI313" s="150">
        <f>IF(N313="nulová",J313,0)</f>
        <v>0</v>
      </c>
      <c r="BJ313" s="17" t="s">
        <v>131</v>
      </c>
      <c r="BK313" s="150">
        <f>ROUND(I313*H313,2)</f>
        <v>50000</v>
      </c>
      <c r="BL313" s="17" t="s">
        <v>309</v>
      </c>
      <c r="BM313" s="149" t="s">
        <v>338</v>
      </c>
    </row>
    <row r="314" spans="1:65" s="2" customFormat="1" ht="16.5" customHeight="1">
      <c r="A314" s="29"/>
      <c r="B314" s="137"/>
      <c r="C314" s="138" t="s">
        <v>339</v>
      </c>
      <c r="D314" s="138" t="s">
        <v>133</v>
      </c>
      <c r="E314" s="139" t="s">
        <v>340</v>
      </c>
      <c r="F314" s="140" t="s">
        <v>341</v>
      </c>
      <c r="G314" s="141" t="s">
        <v>308</v>
      </c>
      <c r="H314" s="142">
        <v>10</v>
      </c>
      <c r="I314" s="143">
        <v>3000</v>
      </c>
      <c r="J314" s="143">
        <f>ROUND(I314*H314,2)</f>
        <v>30000</v>
      </c>
      <c r="K314" s="144"/>
      <c r="L314" s="30"/>
      <c r="M314" s="175" t="s">
        <v>1</v>
      </c>
      <c r="N314" s="176" t="s">
        <v>40</v>
      </c>
      <c r="O314" s="177">
        <v>0</v>
      </c>
      <c r="P314" s="177">
        <f>O314*H314</f>
        <v>0</v>
      </c>
      <c r="Q314" s="177">
        <v>0</v>
      </c>
      <c r="R314" s="177">
        <f>Q314*H314</f>
        <v>0</v>
      </c>
      <c r="S314" s="177">
        <v>0</v>
      </c>
      <c r="T314" s="178">
        <f>S314*H314</f>
        <v>0</v>
      </c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R314" s="149" t="s">
        <v>309</v>
      </c>
      <c r="AT314" s="149" t="s">
        <v>133</v>
      </c>
      <c r="AU314" s="149" t="s">
        <v>131</v>
      </c>
      <c r="AY314" s="17" t="s">
        <v>126</v>
      </c>
      <c r="BE314" s="150">
        <f>IF(N314="základní",J314,0)</f>
        <v>0</v>
      </c>
      <c r="BF314" s="150">
        <f>IF(N314="snížená",J314,0)</f>
        <v>30000</v>
      </c>
      <c r="BG314" s="150">
        <f>IF(N314="zákl. přenesená",J314,0)</f>
        <v>0</v>
      </c>
      <c r="BH314" s="150">
        <f>IF(N314="sníž. přenesená",J314,0)</f>
        <v>0</v>
      </c>
      <c r="BI314" s="150">
        <f>IF(N314="nulová",J314,0)</f>
        <v>0</v>
      </c>
      <c r="BJ314" s="17" t="s">
        <v>131</v>
      </c>
      <c r="BK314" s="150">
        <f>ROUND(I314*H314,2)</f>
        <v>30000</v>
      </c>
      <c r="BL314" s="17" t="s">
        <v>309</v>
      </c>
      <c r="BM314" s="149" t="s">
        <v>342</v>
      </c>
    </row>
    <row r="315" spans="1:65" s="2" customFormat="1" ht="7" customHeight="1">
      <c r="A315" s="29"/>
      <c r="B315" s="44"/>
      <c r="C315" s="45"/>
      <c r="D315" s="45"/>
      <c r="E315" s="45"/>
      <c r="F315" s="45"/>
      <c r="G315" s="45"/>
      <c r="H315" s="45"/>
      <c r="I315" s="45"/>
      <c r="J315" s="45"/>
      <c r="K315" s="45"/>
      <c r="L315" s="30"/>
      <c r="M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</row>
  </sheetData>
  <autoFilter ref="C135:K314" xr:uid="{00000000-0009-0000-0000-000001000000}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1 - Předpokládané náklady...</vt:lpstr>
      <vt:lpstr>'1 - Předpokládané náklady...'!Názvy_tisku</vt:lpstr>
      <vt:lpstr>'Rekapitulace stavby'!Názvy_tisku</vt:lpstr>
      <vt:lpstr>'1 - Předpokládané náklady...'!Oblast_tisku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Klus</dc:creator>
  <cp:lastModifiedBy>Pavel Klus</cp:lastModifiedBy>
  <dcterms:created xsi:type="dcterms:W3CDTF">2022-06-12T15:00:03Z</dcterms:created>
  <dcterms:modified xsi:type="dcterms:W3CDTF">2022-06-12T15:01:56Z</dcterms:modified>
</cp:coreProperties>
</file>